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іод" sheetId="2" r:id="rId1"/>
    <sheet name="Борг (ДТ)" sheetId="3" r:id="rId2"/>
  </sheets>
  <calcPr calcId="152511"/>
</workbook>
</file>

<file path=xl/calcChain.xml><?xml version="1.0" encoding="utf-8"?>
<calcChain xmlns="http://schemas.openxmlformats.org/spreadsheetml/2006/main">
  <c r="AG51" i="2" l="1"/>
  <c r="AG50" i="2"/>
  <c r="AG49" i="2"/>
  <c r="AG48" i="2"/>
  <c r="AG47" i="2"/>
  <c r="AG46" i="2"/>
  <c r="AG45" i="2"/>
  <c r="AG44" i="2"/>
  <c r="Y51" i="2"/>
  <c r="Y50" i="2"/>
  <c r="Y49" i="2"/>
  <c r="Y48" i="2"/>
  <c r="Y47" i="2"/>
  <c r="Y46" i="2"/>
  <c r="Y45" i="2"/>
  <c r="Q51" i="2"/>
  <c r="Q50" i="2"/>
  <c r="Q49" i="2"/>
  <c r="Q48" i="2"/>
  <c r="Q47" i="2"/>
  <c r="Q46" i="2"/>
  <c r="Q45" i="2"/>
  <c r="I46" i="2"/>
  <c r="I47" i="2"/>
  <c r="I48" i="2"/>
  <c r="I49" i="2"/>
  <c r="I50" i="2"/>
  <c r="I51" i="2"/>
  <c r="I45" i="2"/>
  <c r="B51" i="2"/>
  <c r="B50" i="2"/>
  <c r="B49" i="2"/>
  <c r="B48" i="2"/>
  <c r="B47" i="2"/>
  <c r="B46" i="2"/>
  <c r="B45" i="2"/>
  <c r="AB38" i="2"/>
  <c r="AB37" i="2"/>
  <c r="AB36" i="2"/>
  <c r="AB34" i="2"/>
  <c r="N30" i="3"/>
  <c r="B43" i="3"/>
  <c r="Y25" i="2"/>
  <c r="Y24" i="2"/>
  <c r="Y23" i="2"/>
  <c r="Y22" i="2"/>
  <c r="Y21" i="2"/>
  <c r="Y20" i="2"/>
  <c r="AD19" i="2"/>
  <c r="Y19" i="2" s="1"/>
  <c r="B44" i="2" l="1"/>
  <c r="Y44" i="2"/>
  <c r="Q44" i="2"/>
  <c r="I44" i="2"/>
  <c r="Y18" i="2"/>
  <c r="AC38" i="2"/>
  <c r="AC37" i="2"/>
  <c r="AC36" i="2"/>
  <c r="AC35" i="2"/>
  <c r="AC34" i="2"/>
  <c r="AC33" i="2"/>
  <c r="AC32" i="2"/>
  <c r="V38" i="2"/>
  <c r="V37" i="2"/>
  <c r="V36" i="2"/>
  <c r="V35" i="2"/>
  <c r="V34" i="2"/>
  <c r="V33" i="2"/>
  <c r="V32" i="2"/>
  <c r="O38" i="2"/>
  <c r="O37" i="2"/>
  <c r="O36" i="2"/>
  <c r="O35" i="2"/>
  <c r="O34" i="2"/>
  <c r="O33" i="2"/>
  <c r="O32" i="2"/>
  <c r="H37" i="2"/>
  <c r="H36" i="2"/>
  <c r="H33" i="2"/>
  <c r="H34" i="2"/>
  <c r="H35" i="2"/>
  <c r="H38" i="2"/>
  <c r="H32" i="2"/>
  <c r="B33" i="2"/>
  <c r="B34" i="2"/>
  <c r="B35" i="2"/>
  <c r="B36" i="2"/>
  <c r="B37" i="2"/>
  <c r="B38" i="2"/>
  <c r="B32" i="2"/>
  <c r="S19" i="2"/>
  <c r="AC31" i="2" l="1"/>
  <c r="V31" i="2"/>
  <c r="O31" i="2"/>
  <c r="H31" i="2"/>
  <c r="B31" i="2"/>
  <c r="AN44" i="2" l="1"/>
  <c r="AM44" i="2"/>
  <c r="AL44" i="2"/>
  <c r="AK44" i="2"/>
  <c r="AJ44" i="2"/>
  <c r="AI44" i="2"/>
  <c r="AH44" i="2"/>
  <c r="AF44" i="2"/>
  <c r="AE44" i="2"/>
  <c r="AD44" i="2"/>
  <c r="AC44" i="2"/>
  <c r="AB44" i="2"/>
  <c r="AA44" i="2"/>
  <c r="Z44" i="2"/>
  <c r="X44" i="2"/>
  <c r="W44" i="2"/>
  <c r="V44" i="2"/>
  <c r="U44" i="2"/>
  <c r="T44" i="2"/>
  <c r="S44" i="2"/>
  <c r="R44" i="2"/>
  <c r="P44" i="2"/>
  <c r="O44" i="2"/>
  <c r="N44" i="2"/>
  <c r="M44" i="2"/>
  <c r="L44" i="2"/>
  <c r="K44" i="2"/>
  <c r="J44" i="2"/>
  <c r="H44" i="2"/>
  <c r="G44" i="2"/>
  <c r="F44" i="2"/>
  <c r="E44" i="2"/>
  <c r="D44" i="2"/>
  <c r="C44" i="2"/>
  <c r="AI31" i="2"/>
  <c r="AH31" i="2"/>
  <c r="AG31" i="2"/>
  <c r="AF31" i="2"/>
  <c r="AE31" i="2"/>
  <c r="AD31" i="2"/>
  <c r="AB31" i="2"/>
  <c r="AA31" i="2"/>
  <c r="Z31" i="2"/>
  <c r="Y31" i="2"/>
  <c r="X31" i="2"/>
  <c r="W31" i="2"/>
  <c r="U31" i="2"/>
  <c r="T31" i="2"/>
  <c r="S31" i="2"/>
  <c r="R31" i="2"/>
  <c r="Q31" i="2"/>
  <c r="P31" i="2"/>
  <c r="N31" i="2"/>
  <c r="M31" i="2"/>
  <c r="L31" i="2"/>
  <c r="K31" i="2"/>
  <c r="J31" i="2"/>
  <c r="I31" i="2"/>
  <c r="G31" i="2"/>
  <c r="F31" i="2"/>
  <c r="E31" i="2"/>
  <c r="D31" i="2"/>
  <c r="C31" i="2"/>
  <c r="J43" i="3"/>
  <c r="N56" i="3" l="1"/>
  <c r="M56" i="3"/>
  <c r="L56" i="3"/>
  <c r="K56" i="3"/>
  <c r="J56" i="3"/>
  <c r="I56" i="3"/>
  <c r="H56" i="3"/>
  <c r="G56" i="3"/>
  <c r="F56" i="3"/>
  <c r="E56" i="3"/>
  <c r="D56" i="3"/>
  <c r="C56" i="3"/>
  <c r="B56" i="3"/>
  <c r="N43" i="3"/>
  <c r="M43" i="3"/>
  <c r="L43" i="3"/>
  <c r="K43" i="3"/>
  <c r="I43" i="3"/>
  <c r="H43" i="3"/>
  <c r="G43" i="3"/>
  <c r="F43" i="3"/>
  <c r="E43" i="3"/>
  <c r="D43" i="3"/>
  <c r="C43" i="3"/>
  <c r="S25" i="2" l="1"/>
  <c r="S24" i="2"/>
  <c r="S23" i="2"/>
  <c r="S22" i="2"/>
  <c r="S21" i="2"/>
  <c r="S20" i="2"/>
  <c r="S18" i="2" l="1"/>
  <c r="M30" i="3" l="1"/>
  <c r="L30" i="3"/>
  <c r="K30" i="3"/>
  <c r="J30" i="3"/>
  <c r="I30" i="3"/>
  <c r="H30" i="3"/>
  <c r="G30" i="3"/>
  <c r="F30" i="3"/>
  <c r="E30" i="3"/>
  <c r="D30" i="3"/>
  <c r="C30" i="3"/>
  <c r="B30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N4" i="3"/>
  <c r="M4" i="3"/>
  <c r="L4" i="3"/>
  <c r="K4" i="3"/>
  <c r="J4" i="3"/>
  <c r="I4" i="3"/>
  <c r="H4" i="3"/>
  <c r="G4" i="3"/>
  <c r="F4" i="3"/>
  <c r="E4" i="3"/>
  <c r="D4" i="3"/>
  <c r="C4" i="3"/>
  <c r="W5" i="2" l="1"/>
  <c r="V5" i="2"/>
  <c r="R5" i="2"/>
  <c r="Q5" i="2"/>
  <c r="P5" i="2"/>
  <c r="P24" i="2" l="1"/>
  <c r="P18" i="2" s="1"/>
  <c r="R25" i="2"/>
  <c r="M25" i="2"/>
  <c r="M23" i="2"/>
  <c r="M22" i="2"/>
  <c r="M21" i="2"/>
  <c r="M20" i="2"/>
  <c r="M19" i="2"/>
  <c r="AD18" i="2"/>
  <c r="AC18" i="2"/>
  <c r="AB18" i="2"/>
  <c r="AA18" i="2"/>
  <c r="Z18" i="2"/>
  <c r="X18" i="2"/>
  <c r="W18" i="2"/>
  <c r="V18" i="2"/>
  <c r="U18" i="2"/>
  <c r="T18" i="2"/>
  <c r="R18" i="2"/>
  <c r="Q18" i="2"/>
  <c r="O18" i="2"/>
  <c r="N18" i="2"/>
  <c r="M24" i="2" l="1"/>
  <c r="M18" i="2" s="1"/>
  <c r="K24" i="2"/>
  <c r="L25" i="2"/>
  <c r="X11" i="2" l="1"/>
  <c r="X5" i="2" s="1"/>
  <c r="Y12" i="2"/>
  <c r="Y5" i="2" s="1"/>
  <c r="U12" i="2" l="1"/>
  <c r="U11" i="2"/>
  <c r="U10" i="2"/>
  <c r="U9" i="2"/>
  <c r="U8" i="2"/>
  <c r="U7" i="2"/>
  <c r="U6" i="2"/>
  <c r="K6" i="2"/>
  <c r="S11" i="2"/>
  <c r="S5" i="2" s="1"/>
  <c r="T12" i="2"/>
  <c r="T5" i="2" s="1"/>
  <c r="U5" i="2" l="1"/>
  <c r="G20" i="2"/>
  <c r="G21" i="2"/>
  <c r="G22" i="2"/>
  <c r="G23" i="2"/>
  <c r="G24" i="2"/>
  <c r="G25" i="2"/>
  <c r="G19" i="2"/>
  <c r="B19" i="2"/>
  <c r="B20" i="2"/>
  <c r="B21" i="2"/>
  <c r="B22" i="2"/>
  <c r="B23" i="2"/>
  <c r="B24" i="2"/>
  <c r="B25" i="2"/>
  <c r="K12" i="2" l="1"/>
  <c r="K11" i="2"/>
  <c r="K10" i="2"/>
  <c r="K9" i="2"/>
  <c r="K8" i="2"/>
  <c r="K7" i="2"/>
  <c r="J12" i="2"/>
  <c r="F12" i="2" s="1"/>
  <c r="F7" i="2"/>
  <c r="F8" i="2"/>
  <c r="F9" i="2"/>
  <c r="F11" i="2"/>
  <c r="F6" i="2"/>
  <c r="F10" i="2"/>
  <c r="G18" i="2"/>
  <c r="B18" i="2"/>
  <c r="F5" i="2" l="1"/>
  <c r="K5" i="2"/>
  <c r="E12" i="2"/>
  <c r="B12" i="2" s="1"/>
  <c r="B7" i="2"/>
  <c r="B8" i="2"/>
  <c r="B9" i="2"/>
  <c r="B11" i="2"/>
  <c r="B6" i="2"/>
  <c r="B5" i="2" s="1"/>
  <c r="E10" i="2"/>
  <c r="B10" i="2" s="1"/>
  <c r="L18" i="2" l="1"/>
  <c r="K18" i="2"/>
  <c r="J18" i="2"/>
  <c r="I18" i="2"/>
  <c r="H18" i="2"/>
  <c r="F18" i="2"/>
  <c r="E18" i="2"/>
  <c r="D18" i="2"/>
  <c r="C18" i="2"/>
  <c r="O5" i="2"/>
  <c r="N5" i="2"/>
  <c r="M5" i="2"/>
  <c r="L5" i="2"/>
  <c r="J5" i="2"/>
  <c r="I5" i="2"/>
  <c r="H5" i="2"/>
  <c r="G5" i="2"/>
  <c r="E5" i="2"/>
  <c r="D5" i="2"/>
  <c r="C5" i="2"/>
  <c r="B4" i="3" l="1"/>
</calcChain>
</file>

<file path=xl/sharedStrings.xml><?xml version="1.0" encoding="utf-8"?>
<sst xmlns="http://schemas.openxmlformats.org/spreadsheetml/2006/main" count="216" uniqueCount="46">
  <si>
    <t>Станом на</t>
  </si>
  <si>
    <t>1.Промисловість</t>
  </si>
  <si>
    <t>3.Сільгоспспоживачі</t>
  </si>
  <si>
    <t>4.Житлокомунгосп,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</si>
  <si>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</si>
  <si>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</si>
  <si>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</si>
  <si>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</si>
  <si>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</si>
  <si>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</si>
  <si>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</si>
  <si>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в тому числі</t>
  </si>
  <si>
    <t>Промисловість</t>
  </si>
  <si>
    <t>Сільгоспспоживачі</t>
  </si>
  <si>
    <t>Житлокомунгосп</t>
  </si>
  <si>
    <t>Бюджетні установи</t>
  </si>
  <si>
    <t>Населення</t>
  </si>
  <si>
    <t>Інші споживачі</t>
  </si>
  <si>
    <t>Станом на 01.04.2023</t>
  </si>
  <si>
    <t>Станом на 01.07.2023</t>
  </si>
  <si>
    <t>Станом на 01.10.2023</t>
  </si>
  <si>
    <t>Заборгованість за спожиту електроенергію споживачів ТОВ "ЕНЕРА ВІННИЦЯ" за 2022 за категоріями споживачів, тис. грн</t>
  </si>
  <si>
    <t>Станом на 01.01.2024</t>
  </si>
  <si>
    <t>2.Залізниця</t>
  </si>
  <si>
    <t>7.Населення</t>
  </si>
  <si>
    <t>Борг за спожиту електроенергію споживачів ТОВ "ЕНЕРА ВІННИЦЯ" за 2022 за категоріями споживачів, з ПДВ</t>
  </si>
  <si>
    <t>Борг за спожиту електроенергію споживачів ТОВ "ЕНЕРА ВІННИЦЯ" за  2023 за категоріями споживачів, з ПДВ</t>
  </si>
  <si>
    <t>Залізниця</t>
  </si>
  <si>
    <t>Борг за спожиту електроенергію споживачів ТОВ "ЕНЕРА ВІННИЦЯ" за 2021 за категоріями споживачів, з ПДВ</t>
  </si>
  <si>
    <t>Борг за спожиту електроенергію споживачів ТОВ "ЕНЕРА ВІННИЦЯ" за  2024 за категоріями споживачів, з ПДВ</t>
  </si>
  <si>
    <t>Борг за спожиту електроенергію споживачів ТОВ "ЕНЕРА ВІННИЦЯ" за  2025 за категоріями споживачів, з ПДВ</t>
  </si>
  <si>
    <t>Заборгованість за спожиту електроенергію споживачів ТОВ "ЕНЕРА ВІННИЦЯ" за 2023р. за категоріями споживачів, тис.грн</t>
  </si>
  <si>
    <t>Заборгованість за спожиту електроенергію споживачів ТОВ "ЕНЕРА ВІННИЦЯ" за 2024р. за категоріями споживачів, тис.грн</t>
  </si>
  <si>
    <t>Станом на 01.04.2024</t>
  </si>
  <si>
    <t>Станом на 01.07.2024</t>
  </si>
  <si>
    <t>Станом на 01.10.2024</t>
  </si>
  <si>
    <t>Станом на 01.01.2025</t>
  </si>
  <si>
    <t>Заборгованість за спожиту електроенергію споживачів ТОВ "ЕНЕРА ВІННИЦЯ" за 2025р. за категоріями споживачів, тис.грн</t>
  </si>
  <si>
    <t>Станом на 01.04.2025</t>
  </si>
  <si>
    <t>Станом на 01.07.2025</t>
  </si>
  <si>
    <t>Станом на 01.10.2025</t>
  </si>
  <si>
    <t>Станом на 01.01.2026</t>
  </si>
  <si>
    <t>Всього по області, 
в тому числі:</t>
  </si>
  <si>
    <t>6.Підприємства та організації
   місцевого бюджету</t>
  </si>
  <si>
    <t>5.Підприємства та організації
   державного бюджету</t>
  </si>
  <si>
    <t>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</si>
</sst>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 Cyr"/>
      <charset val="204"/>
    </font>
    <font>
      <b/>
      <sz val="10"/>
      <color theme="0" tint="-0.49998474074526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3" fontId="3" fillId="2" borderId="3" xfId="1" applyNumberFormat="1" applyFont="1" applyFill="1" applyBorder="1" applyAlignment="1">
      <alignment horizontal="center" vertical="center"/>
    </xf>
    <xf numFmtId="0" fontId="3" fillId="0" borderId="0" xfId="1" applyFont="1" applyFill="1"/>
    <xf numFmtId="3" fontId="1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ill="1" applyBorder="1" applyAlignment="1">
      <alignment horizontal="center"/>
    </xf>
    <xf numFmtId="3" fontId="3" fillId="2" borderId="6" xfId="1" applyNumberFormat="1" applyFont="1" applyFill="1" applyBorder="1" applyAlignment="1">
      <alignment horizontal="right" vertical="center"/>
    </xf>
    <xf numFmtId="3" fontId="3" fillId="2" borderId="3" xfId="1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 vertical="center"/>
    </xf>
    <xf numFmtId="3" fontId="1" fillId="2" borderId="3" xfId="1" applyNumberFormat="1" applyFill="1" applyBorder="1" applyAlignment="1">
      <alignment horizontal="right"/>
    </xf>
    <xf numFmtId="0" fontId="1" fillId="0" borderId="0" xfId="1" applyFill="1" applyBorder="1"/>
    <xf numFmtId="3" fontId="3" fillId="2" borderId="15" xfId="1" applyNumberFormat="1" applyFont="1" applyFill="1" applyBorder="1" applyAlignment="1">
      <alignment horizontal="right"/>
    </xf>
    <xf numFmtId="3" fontId="1" fillId="2" borderId="15" xfId="1" applyNumberFormat="1" applyFill="1" applyBorder="1" applyAlignment="1">
      <alignment horizontal="right"/>
    </xf>
    <xf numFmtId="3" fontId="1" fillId="2" borderId="17" xfId="1" applyNumberFormat="1" applyFill="1" applyBorder="1" applyAlignment="1">
      <alignment horizontal="right"/>
    </xf>
    <xf numFmtId="3" fontId="1" fillId="2" borderId="18" xfId="1" applyNumberFormat="1" applyFill="1" applyBorder="1" applyAlignment="1">
      <alignment horizontal="right"/>
    </xf>
    <xf numFmtId="0" fontId="3" fillId="2" borderId="21" xfId="1" applyFont="1" applyFill="1" applyBorder="1" applyAlignment="1">
      <alignment vertical="center" wrapText="1"/>
    </xf>
    <xf numFmtId="3" fontId="3" fillId="2" borderId="25" xfId="1" applyNumberFormat="1" applyFont="1" applyFill="1" applyBorder="1" applyAlignment="1">
      <alignment horizontal="right" vertical="center"/>
    </xf>
    <xf numFmtId="3" fontId="1" fillId="2" borderId="15" xfId="1" applyNumberFormat="1" applyFont="1" applyFill="1" applyBorder="1" applyAlignment="1">
      <alignment horizontal="right" vertical="center"/>
    </xf>
    <xf numFmtId="3" fontId="3" fillId="2" borderId="26" xfId="1" applyNumberFormat="1" applyFont="1" applyFill="1" applyBorder="1" applyAlignment="1">
      <alignment horizontal="right" vertical="center"/>
    </xf>
    <xf numFmtId="3" fontId="1" fillId="2" borderId="7" xfId="1" applyNumberFormat="1" applyFont="1" applyFill="1" applyBorder="1" applyAlignment="1">
      <alignment horizontal="right" vertical="center"/>
    </xf>
    <xf numFmtId="3" fontId="1" fillId="2" borderId="7" xfId="1" applyNumberFormat="1" applyFill="1" applyBorder="1" applyAlignment="1">
      <alignment horizontal="right"/>
    </xf>
    <xf numFmtId="3" fontId="1" fillId="2" borderId="27" xfId="1" applyNumberFormat="1" applyFill="1" applyBorder="1" applyAlignment="1">
      <alignment horizontal="right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Border="1" applyAlignment="1">
      <alignment horizontal="right" vertical="center"/>
    </xf>
    <xf numFmtId="3" fontId="1" fillId="2" borderId="0" xfId="1" applyNumberFormat="1" applyFill="1" applyBorder="1" applyAlignment="1">
      <alignment horizontal="right"/>
    </xf>
    <xf numFmtId="3" fontId="3" fillId="2" borderId="3" xfId="1" applyNumberFormat="1" applyFont="1" applyFill="1" applyBorder="1" applyAlignment="1">
      <alignment horizontal="right" vertical="center"/>
    </xf>
    <xf numFmtId="3" fontId="3" fillId="2" borderId="15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0" fillId="2" borderId="0" xfId="0" applyFill="1" applyAlignment="1">
      <alignment wrapText="1"/>
    </xf>
    <xf numFmtId="0" fontId="3" fillId="2" borderId="3" xfId="1" applyFont="1" applyFill="1" applyBorder="1" applyAlignment="1">
      <alignment vertical="center" wrapText="1"/>
    </xf>
    <xf numFmtId="0" fontId="0" fillId="2" borderId="0" xfId="0" applyFill="1"/>
    <xf numFmtId="0" fontId="1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0" fontId="1" fillId="2" borderId="0" xfId="1" applyFill="1"/>
    <xf numFmtId="3" fontId="1" fillId="2" borderId="0" xfId="1" applyNumberFormat="1" applyFill="1"/>
    <xf numFmtId="3" fontId="0" fillId="2" borderId="0" xfId="0" applyNumberFormat="1" applyFill="1"/>
    <xf numFmtId="164" fontId="0" fillId="2" borderId="0" xfId="0" applyNumberFormat="1" applyFill="1"/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2" fillId="3" borderId="2" xfId="1" applyFont="1" applyFill="1" applyBorder="1" applyAlignment="1">
      <alignment vertical="center" wrapText="1"/>
    </xf>
    <xf numFmtId="14" fontId="1" fillId="3" borderId="2" xfId="1" applyNumberFormat="1" applyFont="1" applyFill="1" applyBorder="1" applyAlignment="1">
      <alignment horizontal="center" wrapText="1"/>
    </xf>
    <xf numFmtId="14" fontId="1" fillId="3" borderId="2" xfId="1" applyNumberFormat="1" applyFill="1" applyBorder="1" applyAlignment="1">
      <alignment horizontal="center" wrapText="1"/>
    </xf>
    <xf numFmtId="0" fontId="1" fillId="3" borderId="4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5" xfId="1" applyNumberFormat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5" fillId="2" borderId="26" xfId="1" applyFont="1" applyFill="1" applyBorder="1" applyAlignment="1">
      <alignment horizontal="centerContinuous" vertical="center" wrapText="1"/>
    </xf>
    <xf numFmtId="0" fontId="5" fillId="2" borderId="26" xfId="1" applyFont="1" applyFill="1" applyBorder="1" applyAlignment="1">
      <alignment horizontal="centerContinuous" wrapText="1"/>
    </xf>
    <xf numFmtId="0" fontId="4" fillId="2" borderId="0" xfId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right" vertical="center"/>
    </xf>
    <xf numFmtId="0" fontId="3" fillId="2" borderId="0" xfId="1" applyFont="1" applyFill="1"/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 applyAlignment="1">
      <alignment vertical="center"/>
    </xf>
    <xf numFmtId="3" fontId="3" fillId="2" borderId="16" xfId="1" applyNumberFormat="1" applyFont="1" applyFill="1" applyBorder="1" applyAlignment="1">
      <alignment horizontal="right" vertical="center"/>
    </xf>
    <xf numFmtId="0" fontId="1" fillId="2" borderId="0" xfId="1" applyFill="1" applyBorder="1"/>
    <xf numFmtId="3" fontId="1" fillId="2" borderId="0" xfId="1" applyNumberFormat="1" applyFill="1" applyBorder="1"/>
    <xf numFmtId="164" fontId="1" fillId="2" borderId="0" xfId="1" applyNumberFormat="1" applyFill="1" applyBorder="1"/>
    <xf numFmtId="0" fontId="3" fillId="2" borderId="20" xfId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right"/>
    </xf>
    <xf numFmtId="3" fontId="7" fillId="2" borderId="3" xfId="1" applyNumberFormat="1" applyFont="1" applyFill="1" applyBorder="1" applyAlignment="1">
      <alignment horizontal="right" vertical="center"/>
    </xf>
    <xf numFmtId="3" fontId="7" fillId="2" borderId="7" xfId="1" applyNumberFormat="1" applyFont="1" applyFill="1" applyBorder="1" applyAlignment="1">
      <alignment horizontal="right" vertical="center"/>
    </xf>
    <xf numFmtId="3" fontId="8" fillId="2" borderId="14" xfId="1" applyNumberFormat="1" applyFont="1" applyFill="1" applyBorder="1" applyAlignment="1">
      <alignment horizontal="right" vertical="center"/>
    </xf>
    <xf numFmtId="3" fontId="7" fillId="2" borderId="15" xfId="1" applyNumberFormat="1" applyFont="1" applyFill="1" applyBorder="1" applyAlignment="1">
      <alignment horizontal="right" vertical="center"/>
    </xf>
    <xf numFmtId="3" fontId="7" fillId="2" borderId="17" xfId="1" applyNumberFormat="1" applyFont="1" applyFill="1" applyBorder="1" applyAlignment="1">
      <alignment horizontal="right"/>
    </xf>
    <xf numFmtId="3" fontId="7" fillId="2" borderId="15" xfId="1" applyNumberFormat="1" applyFont="1" applyFill="1" applyBorder="1" applyAlignment="1">
      <alignment horizontal="right"/>
    </xf>
    <xf numFmtId="3" fontId="7" fillId="2" borderId="7" xfId="1" applyNumberFormat="1" applyFont="1" applyFill="1" applyBorder="1" applyAlignment="1">
      <alignment horizontal="right"/>
    </xf>
    <xf numFmtId="0" fontId="2" fillId="3" borderId="19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29" xfId="1" applyFont="1" applyFill="1" applyBorder="1" applyAlignment="1">
      <alignment horizontal="center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24" xfId="1" applyFont="1" applyFill="1" applyBorder="1" applyAlignment="1">
      <alignment horizontal="center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7"/>
  <sheetViews>
    <sheetView tabSelected="1" topLeftCell="A13" zoomScaleNormal="100" workbookViewId="0">
      <pane xSplit="1" topLeftCell="B1" activePane="topRight" state="frozen"/>
      <selection pane="topRight" activeCell="A40" sqref="A40"/>
    </sheetView>
  </sheetViews>
  <sheetFormatPr defaultColWidth="0" defaultRowHeight="12.75" zeroHeight="1" x14ac:dyDescent="0.2"/>
  <cols>
    <col min="1" max="1" width="20" style="1" customWidth="1"/>
    <col min="2" max="40" width="7.7109375" style="1" customWidth="1"/>
    <col min="41" max="41" width="1.7109375" style="36" customWidth="1"/>
    <col min="42" max="55" width="0" style="36" hidden="1" customWidth="1"/>
    <col min="56" max="16384" width="9.140625" style="1" hidden="1"/>
  </cols>
  <sheetData>
    <row r="1" spans="1:55" s="36" customFormat="1" ht="18.75" thickBot="1" x14ac:dyDescent="0.25">
      <c r="A1" s="54"/>
      <c r="B1" s="54" t="s">
        <v>21</v>
      </c>
    </row>
    <row r="2" spans="1:55" x14ac:dyDescent="0.2">
      <c r="A2" s="85"/>
      <c r="B2" s="90" t="s">
        <v>5</v>
      </c>
      <c r="C2" s="91"/>
      <c r="D2" s="91"/>
      <c r="E2" s="92"/>
      <c r="F2" s="90" t="s">
        <v>6</v>
      </c>
      <c r="G2" s="91"/>
      <c r="H2" s="91"/>
      <c r="I2" s="91"/>
      <c r="J2" s="92"/>
      <c r="K2" s="90" t="s">
        <v>7</v>
      </c>
      <c r="L2" s="91"/>
      <c r="M2" s="91"/>
      <c r="N2" s="91"/>
      <c r="O2" s="92"/>
      <c r="P2" s="90" t="s">
        <v>8</v>
      </c>
      <c r="Q2" s="91"/>
      <c r="R2" s="91"/>
      <c r="S2" s="91"/>
      <c r="T2" s="92"/>
      <c r="U2" s="90" t="s">
        <v>9</v>
      </c>
      <c r="V2" s="91"/>
      <c r="W2" s="91"/>
      <c r="X2" s="91"/>
      <c r="Y2" s="92"/>
      <c r="Z2" s="22"/>
      <c r="AA2" s="22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5" s="3" customFormat="1" x14ac:dyDescent="0.2">
      <c r="A3" s="86"/>
      <c r="B3" s="75" t="s">
        <v>10</v>
      </c>
      <c r="C3" s="88" t="s">
        <v>11</v>
      </c>
      <c r="D3" s="88"/>
      <c r="E3" s="89"/>
      <c r="F3" s="75" t="s">
        <v>10</v>
      </c>
      <c r="G3" s="88" t="s">
        <v>11</v>
      </c>
      <c r="H3" s="88"/>
      <c r="I3" s="88"/>
      <c r="J3" s="89"/>
      <c r="K3" s="75" t="s">
        <v>10</v>
      </c>
      <c r="L3" s="88" t="s">
        <v>11</v>
      </c>
      <c r="M3" s="88"/>
      <c r="N3" s="88"/>
      <c r="O3" s="89"/>
      <c r="P3" s="75" t="s">
        <v>10</v>
      </c>
      <c r="Q3" s="88" t="s">
        <v>11</v>
      </c>
      <c r="R3" s="88"/>
      <c r="S3" s="88"/>
      <c r="T3" s="89"/>
      <c r="U3" s="75" t="s">
        <v>10</v>
      </c>
      <c r="V3" s="88" t="s">
        <v>11</v>
      </c>
      <c r="W3" s="88"/>
      <c r="X3" s="88"/>
      <c r="Y3" s="89"/>
      <c r="Z3" s="22"/>
      <c r="AA3" s="22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55" s="3" customFormat="1" x14ac:dyDescent="0.2">
      <c r="A4" s="87"/>
      <c r="B4" s="77"/>
      <c r="C4" s="78">
        <v>2019</v>
      </c>
      <c r="D4" s="78">
        <v>2020</v>
      </c>
      <c r="E4" s="79">
        <v>2021</v>
      </c>
      <c r="F4" s="77"/>
      <c r="G4" s="78">
        <v>2019</v>
      </c>
      <c r="H4" s="78">
        <v>2020</v>
      </c>
      <c r="I4" s="78">
        <v>2021</v>
      </c>
      <c r="J4" s="79">
        <v>2022</v>
      </c>
      <c r="K4" s="77"/>
      <c r="L4" s="78">
        <v>2019</v>
      </c>
      <c r="M4" s="78">
        <v>2020</v>
      </c>
      <c r="N4" s="78">
        <v>2021</v>
      </c>
      <c r="O4" s="79">
        <v>2022</v>
      </c>
      <c r="P4" s="77"/>
      <c r="Q4" s="78">
        <v>2019</v>
      </c>
      <c r="R4" s="78">
        <v>2020</v>
      </c>
      <c r="S4" s="78">
        <v>2021</v>
      </c>
      <c r="T4" s="79">
        <v>2022</v>
      </c>
      <c r="U4" s="77"/>
      <c r="V4" s="78">
        <v>2019</v>
      </c>
      <c r="W4" s="78">
        <v>2020</v>
      </c>
      <c r="X4" s="78">
        <v>2021</v>
      </c>
      <c r="Y4" s="79">
        <v>2022</v>
      </c>
      <c r="Z4" s="23"/>
      <c r="AA4" s="23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1:55" s="56" customFormat="1" ht="25.5" x14ac:dyDescent="0.2">
      <c r="A5" s="63" t="s">
        <v>42</v>
      </c>
      <c r="B5" s="55">
        <f>SUM(B6,B8:B9,B10:B12)</f>
        <v>356069.739</v>
      </c>
      <c r="C5" s="7">
        <f t="shared" ref="C5:Y5" si="0">SUM(C6,C8:C9,C10:C12)</f>
        <v>2706.846</v>
      </c>
      <c r="D5" s="7">
        <f t="shared" si="0"/>
        <v>5635.3130000000001</v>
      </c>
      <c r="E5" s="11">
        <f t="shared" si="0"/>
        <v>347727.58</v>
      </c>
      <c r="F5" s="55">
        <f>SUM(F6,F8:F9,F10:F12)</f>
        <v>386192.424</v>
      </c>
      <c r="G5" s="6">
        <f t="shared" si="0"/>
        <v>2637.7510000000002</v>
      </c>
      <c r="H5" s="6">
        <f t="shared" si="0"/>
        <v>4999.9260000000004</v>
      </c>
      <c r="I5" s="6">
        <f t="shared" si="0"/>
        <v>42012.832999999999</v>
      </c>
      <c r="J5" s="16">
        <f t="shared" si="0"/>
        <v>336541.91399999999</v>
      </c>
      <c r="K5" s="55">
        <f>SUM(K6,K8:K9,K10:K12)</f>
        <v>287713.06199999998</v>
      </c>
      <c r="L5" s="6">
        <f t="shared" si="0"/>
        <v>2524.5140000000233</v>
      </c>
      <c r="M5" s="6">
        <f t="shared" si="0"/>
        <v>4504.6309999999994</v>
      </c>
      <c r="N5" s="6">
        <f t="shared" si="0"/>
        <v>23055.387999999999</v>
      </c>
      <c r="O5" s="18">
        <f t="shared" si="0"/>
        <v>257628.52900000001</v>
      </c>
      <c r="P5" s="55">
        <f>SUM(P6,P8:P9,P10:P12)</f>
        <v>287713.06199999998</v>
      </c>
      <c r="Q5" s="6">
        <f t="shared" si="0"/>
        <v>2033.0189999999957</v>
      </c>
      <c r="R5" s="6">
        <f t="shared" si="0"/>
        <v>3647.482</v>
      </c>
      <c r="S5" s="6">
        <f t="shared" si="0"/>
        <v>17383.021000000001</v>
      </c>
      <c r="T5" s="18">
        <f t="shared" si="0"/>
        <v>271495.56699999998</v>
      </c>
      <c r="U5" s="55">
        <f>SUM(U6,U8:U9,U10:U12)</f>
        <v>301463.62800000003</v>
      </c>
      <c r="V5" s="6">
        <f t="shared" si="0"/>
        <v>1749.9269999999999</v>
      </c>
      <c r="W5" s="6">
        <f t="shared" si="0"/>
        <v>3139.4269999999997</v>
      </c>
      <c r="X5" s="6">
        <f t="shared" si="0"/>
        <v>13738.037</v>
      </c>
      <c r="Y5" s="16">
        <f t="shared" si="0"/>
        <v>282836.23700000002</v>
      </c>
      <c r="Z5" s="24"/>
      <c r="AA5" s="24"/>
    </row>
    <row r="6" spans="1:55" s="36" customFormat="1" x14ac:dyDescent="0.2">
      <c r="A6" s="57" t="s">
        <v>12</v>
      </c>
      <c r="B6" s="55">
        <f>SUM(C6:E6)</f>
        <v>26194.791000000001</v>
      </c>
      <c r="C6" s="9">
        <v>6.0830000000000002</v>
      </c>
      <c r="D6" s="9">
        <v>43.792999999999999</v>
      </c>
      <c r="E6" s="12">
        <v>26144.915000000001</v>
      </c>
      <c r="F6" s="55">
        <f>SUM(G6:J6)</f>
        <v>18699.284</v>
      </c>
      <c r="G6" s="8">
        <v>6.0830000000000002</v>
      </c>
      <c r="H6" s="8">
        <v>43.792999999999999</v>
      </c>
      <c r="I6" s="8">
        <v>3372.6970000000001</v>
      </c>
      <c r="J6" s="17">
        <v>15276.710999999999</v>
      </c>
      <c r="K6" s="55">
        <f>SUM(L6:O6)</f>
        <v>18271.041000000001</v>
      </c>
      <c r="L6" s="8">
        <v>84.638000000000005</v>
      </c>
      <c r="M6" s="8">
        <v>62.45</v>
      </c>
      <c r="N6" s="8">
        <v>1509.684</v>
      </c>
      <c r="O6" s="19">
        <v>16614.269</v>
      </c>
      <c r="P6" s="55">
        <v>18271.041000000001</v>
      </c>
      <c r="Q6" s="8">
        <v>84.638000000000005</v>
      </c>
      <c r="R6" s="8">
        <v>62.451000000000001</v>
      </c>
      <c r="S6" s="8">
        <v>1057.335</v>
      </c>
      <c r="T6" s="19">
        <v>15089.825999999999</v>
      </c>
      <c r="U6" s="55">
        <f>SUM(V6:Y6)</f>
        <v>14977.465</v>
      </c>
      <c r="V6" s="8">
        <v>84.638000000000005</v>
      </c>
      <c r="W6" s="8">
        <v>62.451000000000001</v>
      </c>
      <c r="X6" s="8">
        <v>923.98599999999999</v>
      </c>
      <c r="Y6" s="17">
        <v>13906.39</v>
      </c>
      <c r="Z6" s="25"/>
      <c r="AA6" s="25"/>
    </row>
    <row r="7" spans="1:55" s="36" customFormat="1" x14ac:dyDescent="0.2">
      <c r="A7" s="57" t="s">
        <v>27</v>
      </c>
      <c r="B7" s="55">
        <f t="shared" ref="B7:B12" si="1">SUM(C7:E7)</f>
        <v>0.88700000000000001</v>
      </c>
      <c r="C7" s="65">
        <v>0</v>
      </c>
      <c r="D7" s="65">
        <v>0</v>
      </c>
      <c r="E7" s="12">
        <v>0.88700000000000001</v>
      </c>
      <c r="F7" s="55">
        <f t="shared" ref="F7:F12" si="2">SUM(G7:J7)</f>
        <v>2.335</v>
      </c>
      <c r="G7" s="66">
        <v>0</v>
      </c>
      <c r="H7" s="66">
        <v>0</v>
      </c>
      <c r="I7" s="66">
        <v>0</v>
      </c>
      <c r="J7" s="17">
        <v>2.335</v>
      </c>
      <c r="K7" s="55">
        <f t="shared" ref="K7:K12" si="3">SUM(L7:O7)</f>
        <v>0</v>
      </c>
      <c r="L7" s="66">
        <v>0</v>
      </c>
      <c r="M7" s="66">
        <v>0</v>
      </c>
      <c r="N7" s="66">
        <v>0</v>
      </c>
      <c r="O7" s="67">
        <v>0</v>
      </c>
      <c r="P7" s="68">
        <v>0</v>
      </c>
      <c r="Q7" s="66">
        <v>0</v>
      </c>
      <c r="R7" s="66">
        <v>0</v>
      </c>
      <c r="S7" s="66">
        <v>0</v>
      </c>
      <c r="T7" s="67">
        <v>0</v>
      </c>
      <c r="U7" s="55">
        <f t="shared" ref="U7:U12" si="4">SUM(V7:Y7)</f>
        <v>0</v>
      </c>
      <c r="V7" s="66">
        <v>0</v>
      </c>
      <c r="W7" s="66">
        <v>0</v>
      </c>
      <c r="X7" s="66">
        <v>0</v>
      </c>
      <c r="Y7" s="69">
        <v>0</v>
      </c>
      <c r="Z7" s="25"/>
      <c r="AA7" s="25"/>
    </row>
    <row r="8" spans="1:55" s="36" customFormat="1" x14ac:dyDescent="0.2">
      <c r="A8" s="57" t="s">
        <v>13</v>
      </c>
      <c r="B8" s="55">
        <f t="shared" si="1"/>
        <v>11899.191000000001</v>
      </c>
      <c r="C8" s="65">
        <v>0</v>
      </c>
      <c r="D8" s="65">
        <v>0</v>
      </c>
      <c r="E8" s="12">
        <v>11899.191000000001</v>
      </c>
      <c r="F8" s="55">
        <f t="shared" si="2"/>
        <v>3730.98</v>
      </c>
      <c r="G8" s="65">
        <v>0</v>
      </c>
      <c r="H8" s="65">
        <v>0</v>
      </c>
      <c r="I8" s="9">
        <v>294.42899999999997</v>
      </c>
      <c r="J8" s="12">
        <v>3436.5509999999999</v>
      </c>
      <c r="K8" s="55">
        <f t="shared" si="3"/>
        <v>1216.721</v>
      </c>
      <c r="L8" s="65">
        <v>0</v>
      </c>
      <c r="M8" s="65">
        <v>0</v>
      </c>
      <c r="N8" s="65">
        <v>0</v>
      </c>
      <c r="O8" s="20">
        <v>1216.721</v>
      </c>
      <c r="P8" s="55">
        <v>1216.721</v>
      </c>
      <c r="Q8" s="65">
        <v>0</v>
      </c>
      <c r="R8" s="65">
        <v>0</v>
      </c>
      <c r="S8" s="65">
        <v>0</v>
      </c>
      <c r="T8" s="20">
        <v>1288.252</v>
      </c>
      <c r="U8" s="55">
        <f t="shared" si="4"/>
        <v>1371.8330000000001</v>
      </c>
      <c r="V8" s="65">
        <v>0</v>
      </c>
      <c r="W8" s="65">
        <v>0</v>
      </c>
      <c r="X8" s="65">
        <v>0</v>
      </c>
      <c r="Y8" s="12">
        <v>1371.8330000000001</v>
      </c>
      <c r="Z8" s="26"/>
      <c r="AA8" s="26"/>
    </row>
    <row r="9" spans="1:55" s="36" customFormat="1" x14ac:dyDescent="0.2">
      <c r="A9" s="57" t="s">
        <v>14</v>
      </c>
      <c r="B9" s="55">
        <f t="shared" si="1"/>
        <v>10728.358</v>
      </c>
      <c r="C9" s="9">
        <v>227.928</v>
      </c>
      <c r="D9" s="9">
        <v>138.13200000000001</v>
      </c>
      <c r="E9" s="12">
        <v>10362.298000000001</v>
      </c>
      <c r="F9" s="55">
        <f t="shared" si="2"/>
        <v>12913.542000000001</v>
      </c>
      <c r="G9" s="9">
        <v>285.17399999999998</v>
      </c>
      <c r="H9" s="9">
        <v>80.885000000000005</v>
      </c>
      <c r="I9" s="9">
        <v>504.25700000000001</v>
      </c>
      <c r="J9" s="12">
        <v>12043.226000000001</v>
      </c>
      <c r="K9" s="55">
        <f t="shared" si="3"/>
        <v>10888.895</v>
      </c>
      <c r="L9" s="9">
        <v>240.36199999999999</v>
      </c>
      <c r="M9" s="9">
        <v>123.289</v>
      </c>
      <c r="N9" s="9">
        <v>65.793999999999997</v>
      </c>
      <c r="O9" s="20">
        <v>10459.450000000001</v>
      </c>
      <c r="P9" s="55">
        <v>10888.895</v>
      </c>
      <c r="Q9" s="9">
        <v>233.208</v>
      </c>
      <c r="R9" s="9">
        <v>108.443</v>
      </c>
      <c r="S9" s="9">
        <v>10.597</v>
      </c>
      <c r="T9" s="20">
        <v>13327.377</v>
      </c>
      <c r="U9" s="55">
        <f t="shared" si="4"/>
        <v>12401.029</v>
      </c>
      <c r="V9" s="9">
        <v>233.208</v>
      </c>
      <c r="W9" s="9">
        <v>108.443</v>
      </c>
      <c r="X9" s="65">
        <v>0</v>
      </c>
      <c r="Y9" s="12">
        <v>12059.378000000001</v>
      </c>
      <c r="Z9" s="26"/>
      <c r="AA9" s="26"/>
    </row>
    <row r="10" spans="1:55" s="36" customFormat="1" x14ac:dyDescent="0.2">
      <c r="A10" s="15" t="s">
        <v>15</v>
      </c>
      <c r="B10" s="55">
        <f t="shared" si="1"/>
        <v>17510.829000000002</v>
      </c>
      <c r="C10" s="65">
        <v>0</v>
      </c>
      <c r="D10" s="65">
        <v>0</v>
      </c>
      <c r="E10" s="12">
        <f>17510.951-0.122</f>
        <v>17510.829000000002</v>
      </c>
      <c r="F10" s="55">
        <f t="shared" si="2"/>
        <v>39836.946000000004</v>
      </c>
      <c r="G10" s="65">
        <v>0</v>
      </c>
      <c r="H10" s="65">
        <v>0</v>
      </c>
      <c r="I10" s="9">
        <v>5198.6820000000007</v>
      </c>
      <c r="J10" s="12">
        <v>34638.264000000003</v>
      </c>
      <c r="K10" s="55">
        <f t="shared" si="3"/>
        <v>18561.225999999999</v>
      </c>
      <c r="L10" s="65">
        <v>0</v>
      </c>
      <c r="M10" s="65">
        <v>0</v>
      </c>
      <c r="N10" s="9">
        <v>3226.989</v>
      </c>
      <c r="O10" s="20">
        <v>15334.236999999999</v>
      </c>
      <c r="P10" s="55">
        <v>18561.225999999999</v>
      </c>
      <c r="Q10" s="65">
        <v>0</v>
      </c>
      <c r="R10" s="65">
        <v>0</v>
      </c>
      <c r="S10" s="9">
        <v>2316.6779999999999</v>
      </c>
      <c r="T10" s="20">
        <v>18544.469000000001</v>
      </c>
      <c r="U10" s="55">
        <f t="shared" si="4"/>
        <v>7366.1880000000001</v>
      </c>
      <c r="V10" s="65">
        <v>0</v>
      </c>
      <c r="W10" s="65">
        <v>0</v>
      </c>
      <c r="X10" s="9">
        <v>2087.636</v>
      </c>
      <c r="Y10" s="12">
        <v>5278.5519999999997</v>
      </c>
      <c r="Z10" s="26"/>
      <c r="AA10" s="26"/>
    </row>
    <row r="11" spans="1:55" s="36" customFormat="1" x14ac:dyDescent="0.2">
      <c r="A11" s="15" t="s">
        <v>16</v>
      </c>
      <c r="B11" s="55">
        <f t="shared" si="1"/>
        <v>238976.93799999999</v>
      </c>
      <c r="C11" s="9">
        <v>2238.5070000000001</v>
      </c>
      <c r="D11" s="9">
        <v>5434.7250000000004</v>
      </c>
      <c r="E11" s="12">
        <v>231303.70600000001</v>
      </c>
      <c r="F11" s="55">
        <f t="shared" si="2"/>
        <v>272519.90700000001</v>
      </c>
      <c r="G11" s="9">
        <v>2111.8380000000002</v>
      </c>
      <c r="H11" s="9">
        <v>4653.5770000000002</v>
      </c>
      <c r="I11" s="9">
        <v>29471.418000000001</v>
      </c>
      <c r="J11" s="12">
        <v>236283.07399999999</v>
      </c>
      <c r="K11" s="55">
        <f t="shared" si="3"/>
        <v>220421.533</v>
      </c>
      <c r="L11" s="9">
        <v>2042.364</v>
      </c>
      <c r="M11" s="9">
        <v>4318.8919999999998</v>
      </c>
      <c r="N11" s="9">
        <v>17396.927</v>
      </c>
      <c r="O11" s="20">
        <v>196663.35</v>
      </c>
      <c r="P11" s="55">
        <v>220421.533</v>
      </c>
      <c r="Q11" s="9">
        <v>1558.5340000000001</v>
      </c>
      <c r="R11" s="9">
        <v>3476.5880000000002</v>
      </c>
      <c r="S11" s="9">
        <f>11975.443+1277.949</f>
        <v>13253.392</v>
      </c>
      <c r="T11" s="20">
        <v>199440.87299999999</v>
      </c>
      <c r="U11" s="55">
        <f t="shared" si="4"/>
        <v>233524.37100000001</v>
      </c>
      <c r="V11" s="9">
        <v>1280.116</v>
      </c>
      <c r="W11" s="9">
        <v>2968.5329999999999</v>
      </c>
      <c r="X11" s="9">
        <f>9359.369+659.207</f>
        <v>10018.576000000001</v>
      </c>
      <c r="Y11" s="12">
        <v>219257.14600000001</v>
      </c>
      <c r="Z11" s="26"/>
      <c r="AA11" s="26"/>
    </row>
    <row r="12" spans="1:55" s="60" customFormat="1" ht="13.5" thickBot="1" x14ac:dyDescent="0.25">
      <c r="A12" s="58" t="s">
        <v>17</v>
      </c>
      <c r="B12" s="59">
        <f t="shared" si="1"/>
        <v>50759.631999999998</v>
      </c>
      <c r="C12" s="13">
        <v>234.328</v>
      </c>
      <c r="D12" s="13">
        <v>18.663</v>
      </c>
      <c r="E12" s="14">
        <f>50495.168+11.473</f>
        <v>50506.640999999996</v>
      </c>
      <c r="F12" s="59">
        <f t="shared" si="2"/>
        <v>38491.764999999999</v>
      </c>
      <c r="G12" s="13">
        <v>234.65600000000001</v>
      </c>
      <c r="H12" s="13">
        <v>221.67099999999999</v>
      </c>
      <c r="I12" s="13">
        <v>3171.35</v>
      </c>
      <c r="J12" s="14">
        <f>34858.613+5.475</f>
        <v>34864.087999999996</v>
      </c>
      <c r="K12" s="59">
        <f t="shared" si="3"/>
        <v>18353.646000000022</v>
      </c>
      <c r="L12" s="13">
        <v>157.15000000002328</v>
      </c>
      <c r="M12" s="70">
        <v>0</v>
      </c>
      <c r="N12" s="13">
        <v>855.99400000000003</v>
      </c>
      <c r="O12" s="21">
        <v>17340.502</v>
      </c>
      <c r="P12" s="59">
        <v>18353.646000000022</v>
      </c>
      <c r="Q12" s="13">
        <v>156.63899999999558</v>
      </c>
      <c r="R12" s="70">
        <v>0</v>
      </c>
      <c r="S12" s="13">
        <v>745.01900000000001</v>
      </c>
      <c r="T12" s="21">
        <f>23804.77</f>
        <v>23804.77</v>
      </c>
      <c r="U12" s="59">
        <f t="shared" si="4"/>
        <v>31822.741999999998</v>
      </c>
      <c r="V12" s="13">
        <v>151.965</v>
      </c>
      <c r="W12" s="70">
        <v>0</v>
      </c>
      <c r="X12" s="13">
        <v>707.83900000000006</v>
      </c>
      <c r="Y12" s="14">
        <f>30962.603+0.335</f>
        <v>30962.937999999998</v>
      </c>
      <c r="Z12" s="26"/>
      <c r="AA12" s="26"/>
    </row>
    <row r="13" spans="1:55" s="60" customFormat="1" x14ac:dyDescent="0.2"/>
    <row r="14" spans="1:55" s="60" customFormat="1" ht="18.75" thickBot="1" x14ac:dyDescent="0.25">
      <c r="A14" s="54"/>
      <c r="B14" s="54" t="s">
        <v>31</v>
      </c>
      <c r="C14" s="36"/>
      <c r="D14" s="36"/>
      <c r="E14" s="36"/>
    </row>
    <row r="15" spans="1:55" s="10" customFormat="1" x14ac:dyDescent="0.2">
      <c r="A15" s="73"/>
      <c r="B15" s="93" t="s">
        <v>9</v>
      </c>
      <c r="C15" s="94"/>
      <c r="D15" s="94"/>
      <c r="E15" s="94"/>
      <c r="F15" s="95"/>
      <c r="G15" s="93" t="s">
        <v>18</v>
      </c>
      <c r="H15" s="94"/>
      <c r="I15" s="94"/>
      <c r="J15" s="94"/>
      <c r="K15" s="94"/>
      <c r="L15" s="95"/>
      <c r="M15" s="93" t="s">
        <v>19</v>
      </c>
      <c r="N15" s="94"/>
      <c r="O15" s="94"/>
      <c r="P15" s="94"/>
      <c r="Q15" s="94"/>
      <c r="R15" s="95"/>
      <c r="S15" s="94" t="s">
        <v>20</v>
      </c>
      <c r="T15" s="94"/>
      <c r="U15" s="94"/>
      <c r="V15" s="94"/>
      <c r="W15" s="94"/>
      <c r="X15" s="95"/>
      <c r="Y15" s="93" t="s">
        <v>22</v>
      </c>
      <c r="Z15" s="94"/>
      <c r="AA15" s="94"/>
      <c r="AB15" s="94"/>
      <c r="AC15" s="94"/>
      <c r="AD15" s="95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</row>
    <row r="16" spans="1:55" s="10" customFormat="1" x14ac:dyDescent="0.2">
      <c r="A16" s="74"/>
      <c r="B16" s="75" t="s">
        <v>10</v>
      </c>
      <c r="C16" s="96" t="s">
        <v>11</v>
      </c>
      <c r="D16" s="97"/>
      <c r="E16" s="97"/>
      <c r="F16" s="98"/>
      <c r="G16" s="75" t="s">
        <v>10</v>
      </c>
      <c r="H16" s="96" t="s">
        <v>11</v>
      </c>
      <c r="I16" s="97"/>
      <c r="J16" s="97"/>
      <c r="K16" s="97"/>
      <c r="L16" s="98"/>
      <c r="M16" s="75" t="s">
        <v>10</v>
      </c>
      <c r="N16" s="96" t="s">
        <v>11</v>
      </c>
      <c r="O16" s="97"/>
      <c r="P16" s="97"/>
      <c r="Q16" s="97"/>
      <c r="R16" s="98"/>
      <c r="S16" s="82" t="s">
        <v>10</v>
      </c>
      <c r="T16" s="96" t="s">
        <v>11</v>
      </c>
      <c r="U16" s="97"/>
      <c r="V16" s="97"/>
      <c r="W16" s="97"/>
      <c r="X16" s="98"/>
      <c r="Y16" s="75" t="s">
        <v>10</v>
      </c>
      <c r="Z16" s="96" t="s">
        <v>11</v>
      </c>
      <c r="AA16" s="97"/>
      <c r="AB16" s="97"/>
      <c r="AC16" s="97"/>
      <c r="AD16" s="98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</row>
    <row r="17" spans="1:55" s="10" customFormat="1" x14ac:dyDescent="0.2">
      <c r="A17" s="76"/>
      <c r="B17" s="77"/>
      <c r="C17" s="78">
        <v>2019</v>
      </c>
      <c r="D17" s="78">
        <v>2020</v>
      </c>
      <c r="E17" s="78">
        <v>2021</v>
      </c>
      <c r="F17" s="79">
        <v>2022</v>
      </c>
      <c r="G17" s="77"/>
      <c r="H17" s="78">
        <v>2019</v>
      </c>
      <c r="I17" s="78">
        <v>2020</v>
      </c>
      <c r="J17" s="78">
        <v>2021</v>
      </c>
      <c r="K17" s="78">
        <v>2022</v>
      </c>
      <c r="L17" s="83">
        <v>2023</v>
      </c>
      <c r="M17" s="77"/>
      <c r="N17" s="78">
        <v>2019</v>
      </c>
      <c r="O17" s="78">
        <v>2020</v>
      </c>
      <c r="P17" s="78">
        <v>2021</v>
      </c>
      <c r="Q17" s="78">
        <v>2022</v>
      </c>
      <c r="R17" s="83">
        <v>2023</v>
      </c>
      <c r="S17" s="84"/>
      <c r="T17" s="78">
        <v>2019</v>
      </c>
      <c r="U17" s="78">
        <v>2020</v>
      </c>
      <c r="V17" s="78">
        <v>2021</v>
      </c>
      <c r="W17" s="78">
        <v>2022</v>
      </c>
      <c r="X17" s="83">
        <v>2023</v>
      </c>
      <c r="Y17" s="77"/>
      <c r="Z17" s="78">
        <v>2019</v>
      </c>
      <c r="AA17" s="78">
        <v>2020</v>
      </c>
      <c r="AB17" s="78">
        <v>2021</v>
      </c>
      <c r="AC17" s="78">
        <v>2022</v>
      </c>
      <c r="AD17" s="83">
        <v>2023</v>
      </c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</row>
    <row r="18" spans="1:55" s="60" customFormat="1" ht="25.5" x14ac:dyDescent="0.2">
      <c r="A18" s="63" t="s">
        <v>42</v>
      </c>
      <c r="B18" s="55">
        <f>SUM(B19,B21:B22,B23:B25)</f>
        <v>301463.62800000003</v>
      </c>
      <c r="C18" s="6">
        <f t="shared" ref="C18:AD18" si="5">SUM(C19,C21:C22,C23:C25)</f>
        <v>1749.9269999999999</v>
      </c>
      <c r="D18" s="6">
        <f t="shared" si="5"/>
        <v>3139.4269999999997</v>
      </c>
      <c r="E18" s="6">
        <f t="shared" si="5"/>
        <v>13738.037</v>
      </c>
      <c r="F18" s="16">
        <f t="shared" si="5"/>
        <v>282836.23700000002</v>
      </c>
      <c r="G18" s="55">
        <f>SUM(G19,G21:G22,G23:G25)</f>
        <v>356913.05599999998</v>
      </c>
      <c r="H18" s="6">
        <f t="shared" si="5"/>
        <v>1641.83</v>
      </c>
      <c r="I18" s="6">
        <f t="shared" si="5"/>
        <v>2900.9700000000003</v>
      </c>
      <c r="J18" s="6">
        <f t="shared" si="5"/>
        <v>11438.186</v>
      </c>
      <c r="K18" s="6">
        <f t="shared" si="5"/>
        <v>54801.846000000005</v>
      </c>
      <c r="L18" s="16">
        <f t="shared" si="5"/>
        <v>286130.22400000005</v>
      </c>
      <c r="M18" s="55">
        <f>SUM(M19,M21:M22,M23:M25)</f>
        <v>373480.92800000001</v>
      </c>
      <c r="N18" s="6">
        <f t="shared" si="5"/>
        <v>1507.1779999999999</v>
      </c>
      <c r="O18" s="6">
        <f t="shared" si="5"/>
        <v>2632.2529999999997</v>
      </c>
      <c r="P18" s="6">
        <f t="shared" si="5"/>
        <v>10116.405999999999</v>
      </c>
      <c r="Q18" s="6">
        <f t="shared" si="5"/>
        <v>34524.218999999997</v>
      </c>
      <c r="R18" s="16">
        <f t="shared" si="5"/>
        <v>324700.87199999997</v>
      </c>
      <c r="S18" s="55">
        <f>SUM(S19,S21:S22,S23:S25)</f>
        <v>414532.07299999997</v>
      </c>
      <c r="T18" s="6">
        <f t="shared" si="5"/>
        <v>1464.971</v>
      </c>
      <c r="U18" s="6">
        <f t="shared" si="5"/>
        <v>2507.643</v>
      </c>
      <c r="V18" s="6">
        <f t="shared" si="5"/>
        <v>9248.9779999999992</v>
      </c>
      <c r="W18" s="6">
        <f t="shared" si="5"/>
        <v>23443.323</v>
      </c>
      <c r="X18" s="16">
        <f t="shared" si="5"/>
        <v>377867.15799999994</v>
      </c>
      <c r="Y18" s="55">
        <f>SUM(Y19:Y25)</f>
        <v>491137.27799999999</v>
      </c>
      <c r="Z18" s="6">
        <f t="shared" si="5"/>
        <v>1416.6769999999999</v>
      </c>
      <c r="AA18" s="6">
        <f t="shared" si="5"/>
        <v>2343.386</v>
      </c>
      <c r="AB18" s="6">
        <f t="shared" si="5"/>
        <v>7142.7759999999998</v>
      </c>
      <c r="AC18" s="6">
        <f t="shared" si="5"/>
        <v>17065.525000000001</v>
      </c>
      <c r="AD18" s="16">
        <f t="shared" si="5"/>
        <v>463168.91399999999</v>
      </c>
      <c r="AE18" s="61"/>
      <c r="AG18" s="62"/>
    </row>
    <row r="19" spans="1:55" s="60" customFormat="1" x14ac:dyDescent="0.2">
      <c r="A19" s="57" t="s">
        <v>12</v>
      </c>
      <c r="B19" s="55">
        <f>SUM(C19:F19)</f>
        <v>14977.465</v>
      </c>
      <c r="C19" s="9">
        <v>84.638000000000005</v>
      </c>
      <c r="D19" s="9">
        <v>62.451000000000001</v>
      </c>
      <c r="E19" s="9">
        <v>923.98599999999999</v>
      </c>
      <c r="F19" s="12">
        <v>13906.39</v>
      </c>
      <c r="G19" s="55">
        <f>SUM(H19:L19)</f>
        <v>15514.155000000001</v>
      </c>
      <c r="H19" s="8">
        <v>84.638000000000005</v>
      </c>
      <c r="I19" s="8">
        <v>62.451000000000001</v>
      </c>
      <c r="J19" s="8">
        <v>915.774</v>
      </c>
      <c r="K19" s="8">
        <v>4883.1310000000003</v>
      </c>
      <c r="L19" s="12">
        <v>9568.1610000000001</v>
      </c>
      <c r="M19" s="55">
        <f>SUM(N19:R19)</f>
        <v>8584.0300000000007</v>
      </c>
      <c r="N19" s="8">
        <v>84.638000000000005</v>
      </c>
      <c r="O19" s="8">
        <v>62.451000000000001</v>
      </c>
      <c r="P19" s="8">
        <v>915.774</v>
      </c>
      <c r="Q19" s="8">
        <v>3815.09</v>
      </c>
      <c r="R19" s="17">
        <v>3706.0770000000002</v>
      </c>
      <c r="S19" s="55">
        <f>SUM(T19:X19)</f>
        <v>7213.6239999999998</v>
      </c>
      <c r="T19" s="8">
        <v>84.638000000000005</v>
      </c>
      <c r="U19" s="8">
        <v>62.451000000000001</v>
      </c>
      <c r="V19" s="8">
        <v>915.774</v>
      </c>
      <c r="W19" s="19">
        <v>163.386</v>
      </c>
      <c r="X19" s="17">
        <v>5987.375</v>
      </c>
      <c r="Y19" s="55">
        <f t="shared" ref="Y19:Y25" si="6">SUM(Z19:AD19)</f>
        <v>6654.5380000000005</v>
      </c>
      <c r="Z19" s="8">
        <v>84.638000000000005</v>
      </c>
      <c r="AA19" s="8">
        <v>62.113999999999997</v>
      </c>
      <c r="AB19" s="8">
        <v>915.774</v>
      </c>
      <c r="AC19" s="19">
        <v>78.284000000000006</v>
      </c>
      <c r="AD19" s="17">
        <f>5513.696+0.032</f>
        <v>5513.7280000000001</v>
      </c>
      <c r="AE19" s="61"/>
      <c r="AG19" s="62"/>
    </row>
    <row r="20" spans="1:55" s="60" customFormat="1" x14ac:dyDescent="0.2">
      <c r="A20" s="57" t="s">
        <v>27</v>
      </c>
      <c r="B20" s="55">
        <f t="shared" ref="B20:B25" si="7">SUM(C20:F20)</f>
        <v>0</v>
      </c>
      <c r="C20" s="65">
        <v>0</v>
      </c>
      <c r="D20" s="65">
        <v>0</v>
      </c>
      <c r="E20" s="65">
        <v>0</v>
      </c>
      <c r="F20" s="71">
        <v>0</v>
      </c>
      <c r="G20" s="55">
        <f t="shared" ref="G20:G25" si="8">SUM(H20:L20)</f>
        <v>0.106</v>
      </c>
      <c r="H20" s="66">
        <v>0</v>
      </c>
      <c r="I20" s="66">
        <v>0</v>
      </c>
      <c r="J20" s="66">
        <v>0</v>
      </c>
      <c r="K20" s="66">
        <v>0</v>
      </c>
      <c r="L20" s="12">
        <v>0.106</v>
      </c>
      <c r="M20" s="55">
        <f t="shared" ref="M20:M25" si="9">SUM(N20:R20)</f>
        <v>0.28599999999999998</v>
      </c>
      <c r="N20" s="66">
        <v>0</v>
      </c>
      <c r="O20" s="66">
        <v>0</v>
      </c>
      <c r="P20" s="66">
        <v>0</v>
      </c>
      <c r="Q20" s="66">
        <v>0</v>
      </c>
      <c r="R20" s="17">
        <v>0.28599999999999998</v>
      </c>
      <c r="S20" s="55">
        <f t="shared" ref="S20:S25" si="10">SUM(T20:X20)</f>
        <v>0</v>
      </c>
      <c r="T20" s="66">
        <v>0</v>
      </c>
      <c r="U20" s="66">
        <v>0</v>
      </c>
      <c r="V20" s="66">
        <v>0</v>
      </c>
      <c r="W20" s="67">
        <v>0</v>
      </c>
      <c r="X20" s="69">
        <v>0</v>
      </c>
      <c r="Y20" s="55">
        <f t="shared" si="6"/>
        <v>0</v>
      </c>
      <c r="Z20" s="66">
        <v>0</v>
      </c>
      <c r="AA20" s="66">
        <v>0</v>
      </c>
      <c r="AB20" s="66">
        <v>0</v>
      </c>
      <c r="AC20" s="67">
        <v>0</v>
      </c>
      <c r="AD20" s="69">
        <v>0</v>
      </c>
      <c r="AE20" s="61"/>
      <c r="AG20" s="62"/>
    </row>
    <row r="21" spans="1:55" s="60" customFormat="1" x14ac:dyDescent="0.2">
      <c r="A21" s="57" t="s">
        <v>13</v>
      </c>
      <c r="B21" s="55">
        <f t="shared" si="7"/>
        <v>1371.8330000000001</v>
      </c>
      <c r="C21" s="65">
        <v>0</v>
      </c>
      <c r="D21" s="65">
        <v>0</v>
      </c>
      <c r="E21" s="65">
        <v>0</v>
      </c>
      <c r="F21" s="12">
        <v>1371.8330000000001</v>
      </c>
      <c r="G21" s="55">
        <f t="shared" si="8"/>
        <v>1270.5129999999999</v>
      </c>
      <c r="H21" s="65">
        <v>0</v>
      </c>
      <c r="I21" s="65">
        <v>0</v>
      </c>
      <c r="J21" s="65">
        <v>0</v>
      </c>
      <c r="K21" s="65">
        <v>0</v>
      </c>
      <c r="L21" s="12">
        <v>1270.5129999999999</v>
      </c>
      <c r="M21" s="55">
        <f t="shared" si="9"/>
        <v>1056.3689999999999</v>
      </c>
      <c r="N21" s="65">
        <v>0</v>
      </c>
      <c r="O21" s="65">
        <v>0</v>
      </c>
      <c r="P21" s="65">
        <v>0</v>
      </c>
      <c r="Q21" s="65">
        <v>0</v>
      </c>
      <c r="R21" s="12">
        <v>1056.3689999999999</v>
      </c>
      <c r="S21" s="55">
        <f t="shared" si="10"/>
        <v>2338.6869999999999</v>
      </c>
      <c r="T21" s="65">
        <v>0</v>
      </c>
      <c r="U21" s="65">
        <v>0</v>
      </c>
      <c r="V21" s="65">
        <v>0</v>
      </c>
      <c r="W21" s="72">
        <v>0</v>
      </c>
      <c r="X21" s="12">
        <v>2338.6869999999999</v>
      </c>
      <c r="Y21" s="55">
        <f t="shared" si="6"/>
        <v>1540.134</v>
      </c>
      <c r="Z21" s="65">
        <v>0</v>
      </c>
      <c r="AA21" s="65">
        <v>0</v>
      </c>
      <c r="AB21" s="65">
        <v>0</v>
      </c>
      <c r="AC21" s="72">
        <v>0</v>
      </c>
      <c r="AD21" s="12">
        <v>1540.134</v>
      </c>
      <c r="AE21" s="61"/>
      <c r="AG21" s="62"/>
    </row>
    <row r="22" spans="1:55" s="60" customFormat="1" x14ac:dyDescent="0.2">
      <c r="A22" s="57" t="s">
        <v>14</v>
      </c>
      <c r="B22" s="55">
        <f t="shared" si="7"/>
        <v>12401.029</v>
      </c>
      <c r="C22" s="9">
        <v>233.208</v>
      </c>
      <c r="D22" s="9">
        <v>108.443</v>
      </c>
      <c r="E22" s="65">
        <v>0</v>
      </c>
      <c r="F22" s="12">
        <v>12059.378000000001</v>
      </c>
      <c r="G22" s="55">
        <f t="shared" si="8"/>
        <v>14533.554</v>
      </c>
      <c r="H22" s="9">
        <v>233.208</v>
      </c>
      <c r="I22" s="9">
        <v>108.443</v>
      </c>
      <c r="J22" s="65">
        <v>0</v>
      </c>
      <c r="K22" s="9">
        <v>3032.616</v>
      </c>
      <c r="L22" s="12">
        <v>11159.287</v>
      </c>
      <c r="M22" s="55">
        <f t="shared" si="9"/>
        <v>15512.194</v>
      </c>
      <c r="N22" s="9">
        <v>233.208</v>
      </c>
      <c r="O22" s="9">
        <v>108.443</v>
      </c>
      <c r="P22" s="65">
        <v>0</v>
      </c>
      <c r="Q22" s="9">
        <v>2203.4879999999998</v>
      </c>
      <c r="R22" s="12">
        <v>12967.055</v>
      </c>
      <c r="S22" s="55">
        <f t="shared" si="10"/>
        <v>16063.529</v>
      </c>
      <c r="T22" s="9">
        <v>233.208</v>
      </c>
      <c r="U22" s="9">
        <v>108.443</v>
      </c>
      <c r="V22" s="65">
        <v>0</v>
      </c>
      <c r="W22" s="20">
        <v>2073.913</v>
      </c>
      <c r="X22" s="12">
        <v>13647.965</v>
      </c>
      <c r="Y22" s="55">
        <f t="shared" si="6"/>
        <v>16448.773000000001</v>
      </c>
      <c r="Z22" s="9">
        <v>233.208</v>
      </c>
      <c r="AA22" s="9">
        <v>108.443</v>
      </c>
      <c r="AB22" s="65">
        <v>0</v>
      </c>
      <c r="AC22" s="20">
        <v>353.387</v>
      </c>
      <c r="AD22" s="12">
        <v>15753.735000000001</v>
      </c>
      <c r="AE22" s="61"/>
      <c r="AG22" s="62"/>
    </row>
    <row r="23" spans="1:55" s="60" customFormat="1" x14ac:dyDescent="0.2">
      <c r="A23" s="15" t="s">
        <v>15</v>
      </c>
      <c r="B23" s="55">
        <f t="shared" si="7"/>
        <v>7366.1880000000001</v>
      </c>
      <c r="C23" s="65">
        <v>0</v>
      </c>
      <c r="D23" s="65">
        <v>0</v>
      </c>
      <c r="E23" s="9">
        <v>2087.636</v>
      </c>
      <c r="F23" s="12">
        <v>5278.5519999999997</v>
      </c>
      <c r="G23" s="55">
        <f t="shared" si="8"/>
        <v>40733.135000000002</v>
      </c>
      <c r="H23" s="65">
        <v>0</v>
      </c>
      <c r="I23" s="65">
        <v>0</v>
      </c>
      <c r="J23" s="9">
        <v>2084.4769999999999</v>
      </c>
      <c r="K23" s="9">
        <v>1879.0909999999999</v>
      </c>
      <c r="L23" s="12">
        <v>36769.567000000003</v>
      </c>
      <c r="M23" s="55">
        <f t="shared" si="9"/>
        <v>26221.106</v>
      </c>
      <c r="N23" s="65">
        <v>0</v>
      </c>
      <c r="O23" s="65">
        <v>0</v>
      </c>
      <c r="P23" s="9">
        <v>2084.4769999999999</v>
      </c>
      <c r="Q23" s="9">
        <v>1635.3789999999999</v>
      </c>
      <c r="R23" s="12">
        <v>22501.25</v>
      </c>
      <c r="S23" s="55">
        <f t="shared" si="10"/>
        <v>27728.413</v>
      </c>
      <c r="T23" s="65">
        <v>0</v>
      </c>
      <c r="U23" s="65">
        <v>0</v>
      </c>
      <c r="V23" s="9">
        <v>2084.4769999999999</v>
      </c>
      <c r="W23" s="20">
        <v>1614.896</v>
      </c>
      <c r="X23" s="12">
        <v>24029.040000000001</v>
      </c>
      <c r="Y23" s="55">
        <f t="shared" si="6"/>
        <v>10650.784</v>
      </c>
      <c r="Z23" s="65">
        <v>0</v>
      </c>
      <c r="AA23" s="65">
        <v>0</v>
      </c>
      <c r="AB23" s="9">
        <v>570.11699999999996</v>
      </c>
      <c r="AC23" s="20">
        <v>1106.3389999999999</v>
      </c>
      <c r="AD23" s="12">
        <v>8974.3279999999995</v>
      </c>
      <c r="AE23" s="61"/>
      <c r="AG23" s="62"/>
    </row>
    <row r="24" spans="1:55" s="60" customFormat="1" x14ac:dyDescent="0.2">
      <c r="A24" s="15" t="s">
        <v>16</v>
      </c>
      <c r="B24" s="55">
        <f t="shared" si="7"/>
        <v>233524.37100000001</v>
      </c>
      <c r="C24" s="9">
        <v>1280.116</v>
      </c>
      <c r="D24" s="9">
        <v>2968.5329999999999</v>
      </c>
      <c r="E24" s="9">
        <v>10018.576000000001</v>
      </c>
      <c r="F24" s="12">
        <v>219257.14600000001</v>
      </c>
      <c r="G24" s="55">
        <f t="shared" si="8"/>
        <v>256429.29500000001</v>
      </c>
      <c r="H24" s="9">
        <v>1174.623</v>
      </c>
      <c r="I24" s="9">
        <v>2730.076</v>
      </c>
      <c r="J24" s="9">
        <v>7896.9669999999996</v>
      </c>
      <c r="K24" s="9">
        <f>33101.086+7410.421</f>
        <v>40511.507000000005</v>
      </c>
      <c r="L24" s="12">
        <v>204116.122</v>
      </c>
      <c r="M24" s="55">
        <f t="shared" si="9"/>
        <v>299777.07199999999</v>
      </c>
      <c r="N24" s="9">
        <v>1039.971</v>
      </c>
      <c r="O24" s="9">
        <v>2461.3589999999999</v>
      </c>
      <c r="P24" s="9">
        <f>6713.988+323.295</f>
        <v>7037.2830000000004</v>
      </c>
      <c r="Q24" s="9">
        <v>23239.778999999999</v>
      </c>
      <c r="R24" s="12">
        <v>265998.68</v>
      </c>
      <c r="S24" s="55">
        <f t="shared" si="10"/>
        <v>334379.66399999999</v>
      </c>
      <c r="T24" s="9">
        <v>997.76400000000001</v>
      </c>
      <c r="U24" s="9">
        <v>2336.7489999999998</v>
      </c>
      <c r="V24" s="9">
        <v>6169.8549999999996</v>
      </c>
      <c r="W24" s="20">
        <v>16599.697</v>
      </c>
      <c r="X24" s="12">
        <v>308275.59899999999</v>
      </c>
      <c r="Y24" s="55">
        <f t="shared" si="6"/>
        <v>416795.67599999998</v>
      </c>
      <c r="Z24" s="9">
        <v>950.18299999999999</v>
      </c>
      <c r="AA24" s="9">
        <v>2172.8290000000002</v>
      </c>
      <c r="AB24" s="9">
        <v>5578.0119999999997</v>
      </c>
      <c r="AC24" s="20">
        <v>12942.623</v>
      </c>
      <c r="AD24" s="12">
        <v>395152.02899999998</v>
      </c>
      <c r="AE24" s="61"/>
      <c r="AG24" s="62"/>
    </row>
    <row r="25" spans="1:55" s="60" customFormat="1" ht="13.5" thickBot="1" x14ac:dyDescent="0.25">
      <c r="A25" s="58" t="s">
        <v>17</v>
      </c>
      <c r="B25" s="59">
        <f t="shared" si="7"/>
        <v>31822.741999999998</v>
      </c>
      <c r="C25" s="13">
        <v>151.965</v>
      </c>
      <c r="D25" s="70">
        <v>0</v>
      </c>
      <c r="E25" s="13">
        <v>707.83900000000006</v>
      </c>
      <c r="F25" s="14">
        <v>30962.937999999998</v>
      </c>
      <c r="G25" s="59">
        <f t="shared" si="8"/>
        <v>28432.403999999995</v>
      </c>
      <c r="H25" s="13">
        <v>149.36099999999999</v>
      </c>
      <c r="I25" s="70">
        <v>0</v>
      </c>
      <c r="J25" s="13">
        <v>540.96799999999996</v>
      </c>
      <c r="K25" s="13">
        <v>4495.5010000000002</v>
      </c>
      <c r="L25" s="14">
        <f>23246.081+0.493</f>
        <v>23246.573999999997</v>
      </c>
      <c r="M25" s="59">
        <f t="shared" si="9"/>
        <v>22330.157000000003</v>
      </c>
      <c r="N25" s="13">
        <v>149.36099999999999</v>
      </c>
      <c r="O25" s="70">
        <v>0</v>
      </c>
      <c r="P25" s="13">
        <v>78.872</v>
      </c>
      <c r="Q25" s="13">
        <v>3630.4830000000002</v>
      </c>
      <c r="R25" s="14">
        <f>18470.454+0.987</f>
        <v>18471.441000000003</v>
      </c>
      <c r="S25" s="59">
        <f t="shared" si="10"/>
        <v>26808.15599999997</v>
      </c>
      <c r="T25" s="13">
        <v>149.36099999999999</v>
      </c>
      <c r="U25" s="70">
        <v>0</v>
      </c>
      <c r="V25" s="13">
        <v>78.872</v>
      </c>
      <c r="W25" s="21">
        <v>2991.431</v>
      </c>
      <c r="X25" s="14">
        <v>23588.491999999969</v>
      </c>
      <c r="Y25" s="59">
        <f t="shared" si="6"/>
        <v>39047.373</v>
      </c>
      <c r="Z25" s="13">
        <v>148.648</v>
      </c>
      <c r="AA25" s="70">
        <v>0</v>
      </c>
      <c r="AB25" s="13">
        <v>78.873000000000005</v>
      </c>
      <c r="AC25" s="21">
        <v>2584.8919999999998</v>
      </c>
      <c r="AD25" s="14">
        <v>36234.959999999999</v>
      </c>
      <c r="AE25" s="61"/>
      <c r="AG25" s="62"/>
    </row>
    <row r="26" spans="1:55" s="60" customFormat="1" x14ac:dyDescent="0.2"/>
    <row r="27" spans="1:55" s="60" customFormat="1" ht="18.75" thickBot="1" x14ac:dyDescent="0.25">
      <c r="A27" s="54"/>
      <c r="B27" s="54" t="s">
        <v>32</v>
      </c>
      <c r="C27" s="36"/>
      <c r="D27" s="36"/>
      <c r="E27" s="36"/>
    </row>
    <row r="28" spans="1:55" s="10" customFormat="1" x14ac:dyDescent="0.2">
      <c r="A28" s="73"/>
      <c r="B28" s="93" t="s">
        <v>22</v>
      </c>
      <c r="C28" s="94"/>
      <c r="D28" s="94"/>
      <c r="E28" s="94"/>
      <c r="F28" s="94"/>
      <c r="G28" s="94"/>
      <c r="H28" s="90" t="s">
        <v>33</v>
      </c>
      <c r="I28" s="91"/>
      <c r="J28" s="91"/>
      <c r="K28" s="91"/>
      <c r="L28" s="91"/>
      <c r="M28" s="91"/>
      <c r="N28" s="92"/>
      <c r="O28" s="90" t="s">
        <v>34</v>
      </c>
      <c r="P28" s="91"/>
      <c r="Q28" s="91"/>
      <c r="R28" s="91"/>
      <c r="S28" s="91"/>
      <c r="T28" s="91"/>
      <c r="U28" s="92"/>
      <c r="V28" s="90" t="s">
        <v>35</v>
      </c>
      <c r="W28" s="91"/>
      <c r="X28" s="91"/>
      <c r="Y28" s="91"/>
      <c r="Z28" s="91"/>
      <c r="AA28" s="91"/>
      <c r="AB28" s="92"/>
      <c r="AC28" s="90" t="s">
        <v>36</v>
      </c>
      <c r="AD28" s="91"/>
      <c r="AE28" s="91"/>
      <c r="AF28" s="91"/>
      <c r="AG28" s="91"/>
      <c r="AH28" s="91"/>
      <c r="AI28" s="92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</row>
    <row r="29" spans="1:55" s="10" customFormat="1" x14ac:dyDescent="0.2">
      <c r="A29" s="74"/>
      <c r="B29" s="75" t="s">
        <v>10</v>
      </c>
      <c r="C29" s="96" t="s">
        <v>11</v>
      </c>
      <c r="D29" s="97"/>
      <c r="E29" s="97"/>
      <c r="F29" s="97"/>
      <c r="G29" s="97"/>
      <c r="H29" s="75" t="s">
        <v>10</v>
      </c>
      <c r="I29" s="88" t="s">
        <v>11</v>
      </c>
      <c r="J29" s="88"/>
      <c r="K29" s="88"/>
      <c r="L29" s="88"/>
      <c r="M29" s="88"/>
      <c r="N29" s="89"/>
      <c r="O29" s="75" t="s">
        <v>10</v>
      </c>
      <c r="P29" s="88" t="s">
        <v>11</v>
      </c>
      <c r="Q29" s="88"/>
      <c r="R29" s="88"/>
      <c r="S29" s="88"/>
      <c r="T29" s="88"/>
      <c r="U29" s="89"/>
      <c r="V29" s="75" t="s">
        <v>10</v>
      </c>
      <c r="W29" s="88" t="s">
        <v>11</v>
      </c>
      <c r="X29" s="88"/>
      <c r="Y29" s="88"/>
      <c r="Z29" s="88"/>
      <c r="AA29" s="88"/>
      <c r="AB29" s="89"/>
      <c r="AC29" s="75" t="s">
        <v>10</v>
      </c>
      <c r="AD29" s="88" t="s">
        <v>11</v>
      </c>
      <c r="AE29" s="88"/>
      <c r="AF29" s="88"/>
      <c r="AG29" s="88"/>
      <c r="AH29" s="88"/>
      <c r="AI29" s="89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</row>
    <row r="30" spans="1:55" s="10" customFormat="1" x14ac:dyDescent="0.2">
      <c r="A30" s="76"/>
      <c r="B30" s="77"/>
      <c r="C30" s="78">
        <v>2019</v>
      </c>
      <c r="D30" s="78">
        <v>2020</v>
      </c>
      <c r="E30" s="78">
        <v>2021</v>
      </c>
      <c r="F30" s="78">
        <v>2022</v>
      </c>
      <c r="G30" s="81">
        <v>2023</v>
      </c>
      <c r="H30" s="77"/>
      <c r="I30" s="78">
        <v>2019</v>
      </c>
      <c r="J30" s="78">
        <v>2020</v>
      </c>
      <c r="K30" s="78">
        <v>2021</v>
      </c>
      <c r="L30" s="78">
        <v>2022</v>
      </c>
      <c r="M30" s="78">
        <v>2023</v>
      </c>
      <c r="N30" s="79">
        <v>2024</v>
      </c>
      <c r="O30" s="77"/>
      <c r="P30" s="78">
        <v>2019</v>
      </c>
      <c r="Q30" s="78">
        <v>2020</v>
      </c>
      <c r="R30" s="78">
        <v>2021</v>
      </c>
      <c r="S30" s="78">
        <v>2022</v>
      </c>
      <c r="T30" s="78">
        <v>2023</v>
      </c>
      <c r="U30" s="79">
        <v>2024</v>
      </c>
      <c r="V30" s="77"/>
      <c r="W30" s="78">
        <v>2019</v>
      </c>
      <c r="X30" s="78">
        <v>2020</v>
      </c>
      <c r="Y30" s="78">
        <v>2021</v>
      </c>
      <c r="Z30" s="78">
        <v>2022</v>
      </c>
      <c r="AA30" s="78">
        <v>2023</v>
      </c>
      <c r="AB30" s="79">
        <v>2024</v>
      </c>
      <c r="AC30" s="77"/>
      <c r="AD30" s="78">
        <v>2019</v>
      </c>
      <c r="AE30" s="78">
        <v>2020</v>
      </c>
      <c r="AF30" s="78">
        <v>2021</v>
      </c>
      <c r="AG30" s="78">
        <v>2022</v>
      </c>
      <c r="AH30" s="78">
        <v>2023</v>
      </c>
      <c r="AI30" s="79">
        <v>2024</v>
      </c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</row>
    <row r="31" spans="1:55" s="60" customFormat="1" ht="25.5" x14ac:dyDescent="0.2">
      <c r="A31" s="63" t="s">
        <v>42</v>
      </c>
      <c r="B31" s="55">
        <f>SUM(B32:B38)</f>
        <v>491137.27799999999</v>
      </c>
      <c r="C31" s="6">
        <f t="shared" ref="C31:G31" si="11">SUM(C32,C34:C35,C36:C38)</f>
        <v>1416.6769999999999</v>
      </c>
      <c r="D31" s="6">
        <f t="shared" si="11"/>
        <v>2343.386</v>
      </c>
      <c r="E31" s="6">
        <f t="shared" si="11"/>
        <v>7142.7759999999998</v>
      </c>
      <c r="F31" s="6">
        <f t="shared" si="11"/>
        <v>17065.525000000001</v>
      </c>
      <c r="G31" s="18">
        <f t="shared" si="11"/>
        <v>463168.91399999999</v>
      </c>
      <c r="H31" s="55">
        <f>SUM(H32:H38)</f>
        <v>496165.48600000009</v>
      </c>
      <c r="I31" s="27">
        <f t="shared" ref="I31:M31" si="12">SUM(I32,I34:I35,I36:I38)</f>
        <v>1333.6079999999999</v>
      </c>
      <c r="J31" s="27">
        <f t="shared" si="12"/>
        <v>2135.623</v>
      </c>
      <c r="K31" s="27">
        <f t="shared" si="12"/>
        <v>6091.8030000000008</v>
      </c>
      <c r="L31" s="27">
        <f t="shared" si="12"/>
        <v>11276.519</v>
      </c>
      <c r="M31" s="27">
        <f t="shared" si="12"/>
        <v>42803.416000000005</v>
      </c>
      <c r="N31" s="28">
        <f t="shared" ref="N31" si="13">SUM(N32,N34:N35,N36:N38)</f>
        <v>432524.51700000005</v>
      </c>
      <c r="O31" s="55">
        <f>SUM(O32:O38)</f>
        <v>514003.75300000003</v>
      </c>
      <c r="P31" s="27">
        <f t="shared" ref="P31:U31" si="14">SUM(P32,P34:P35,P36:P38)</f>
        <v>541.41499999999996</v>
      </c>
      <c r="Q31" s="27">
        <f t="shared" si="14"/>
        <v>2863.4749999999999</v>
      </c>
      <c r="R31" s="27">
        <f t="shared" si="14"/>
        <v>6521.8939999999993</v>
      </c>
      <c r="S31" s="27">
        <f t="shared" si="14"/>
        <v>9984.4310000000005</v>
      </c>
      <c r="T31" s="27">
        <f t="shared" si="14"/>
        <v>20896.957999999999</v>
      </c>
      <c r="U31" s="28">
        <f t="shared" si="14"/>
        <v>473195.58</v>
      </c>
      <c r="V31" s="55">
        <f>SUM(V32:V38)</f>
        <v>554803.20199999993</v>
      </c>
      <c r="W31" s="27">
        <f t="shared" ref="W31:AB31" si="15">SUM(W32,W34:W35,W36:W38)</f>
        <v>541.41499999999996</v>
      </c>
      <c r="X31" s="27">
        <f t="shared" si="15"/>
        <v>2711.645</v>
      </c>
      <c r="Y31" s="27">
        <f t="shared" si="15"/>
        <v>6210.9089999999997</v>
      </c>
      <c r="Z31" s="27">
        <f t="shared" si="15"/>
        <v>7441</v>
      </c>
      <c r="AA31" s="27">
        <f t="shared" si="15"/>
        <v>13467.743</v>
      </c>
      <c r="AB31" s="28">
        <f t="shared" si="15"/>
        <v>524430.49</v>
      </c>
      <c r="AC31" s="55">
        <f>SUM(AC32:AC38)</f>
        <v>627295.80099999986</v>
      </c>
      <c r="AD31" s="27">
        <f t="shared" ref="AD31:AI31" si="16">SUM(AD32,AD34:AD35,AD36:AD38)</f>
        <v>0</v>
      </c>
      <c r="AE31" s="27">
        <f t="shared" si="16"/>
        <v>2373.8850000000002</v>
      </c>
      <c r="AF31" s="27">
        <f t="shared" si="16"/>
        <v>5654.7340000000004</v>
      </c>
      <c r="AG31" s="27">
        <f t="shared" si="16"/>
        <v>6793.0960000000005</v>
      </c>
      <c r="AH31" s="27">
        <f t="shared" si="16"/>
        <v>10648.880999999999</v>
      </c>
      <c r="AI31" s="28">
        <f t="shared" si="16"/>
        <v>601825.20499999996</v>
      </c>
      <c r="AL31" s="62"/>
    </row>
    <row r="32" spans="1:55" s="60" customFormat="1" x14ac:dyDescent="0.2">
      <c r="A32" s="57" t="s">
        <v>12</v>
      </c>
      <c r="B32" s="55">
        <f>SUM(C32:G32)</f>
        <v>6654.5380000000005</v>
      </c>
      <c r="C32" s="8">
        <v>84.638000000000005</v>
      </c>
      <c r="D32" s="8">
        <v>62.113999999999997</v>
      </c>
      <c r="E32" s="8">
        <v>915.774</v>
      </c>
      <c r="F32" s="19">
        <v>78.284000000000006</v>
      </c>
      <c r="G32" s="19">
        <v>5513.7280000000001</v>
      </c>
      <c r="H32" s="55">
        <f>SUM(I32:N32)</f>
        <v>3831.7190000000001</v>
      </c>
      <c r="I32" s="8">
        <v>84.638000000000005</v>
      </c>
      <c r="J32" s="8">
        <v>62.113999999999997</v>
      </c>
      <c r="K32" s="8">
        <v>915.774</v>
      </c>
      <c r="L32" s="8">
        <v>78.284000000000006</v>
      </c>
      <c r="M32" s="8">
        <v>12.648999999999999</v>
      </c>
      <c r="N32" s="17">
        <v>2678.26</v>
      </c>
      <c r="O32" s="55">
        <f>SUM(P32:U32)</f>
        <v>2191.9409999999998</v>
      </c>
      <c r="P32" s="8">
        <v>84.638000000000005</v>
      </c>
      <c r="Q32" s="8">
        <v>62.113999999999997</v>
      </c>
      <c r="R32" s="8">
        <v>915.774</v>
      </c>
      <c r="S32" s="8">
        <v>78.284000000000006</v>
      </c>
      <c r="T32" s="8">
        <v>12.648999999999999</v>
      </c>
      <c r="U32" s="17">
        <v>1038.482</v>
      </c>
      <c r="V32" s="55">
        <f>SUM(W32:AB32)</f>
        <v>2429.9189999999999</v>
      </c>
      <c r="W32" s="8">
        <v>84.638000000000005</v>
      </c>
      <c r="X32" s="8">
        <v>62.113999999999997</v>
      </c>
      <c r="Y32" s="8">
        <v>912.05799999999999</v>
      </c>
      <c r="Z32" s="8">
        <v>69.203000000000003</v>
      </c>
      <c r="AA32" s="8">
        <v>12.648999999999999</v>
      </c>
      <c r="AB32" s="17">
        <v>1289.2570000000001</v>
      </c>
      <c r="AC32" s="55">
        <f>SUM(AD32:AI32)</f>
        <v>3169.4139999999998</v>
      </c>
      <c r="AD32" s="66">
        <v>0</v>
      </c>
      <c r="AE32" s="66">
        <v>0</v>
      </c>
      <c r="AF32" s="8">
        <v>1058.81</v>
      </c>
      <c r="AG32" s="8">
        <v>69.203000000000003</v>
      </c>
      <c r="AH32" s="8">
        <v>12.648999999999999</v>
      </c>
      <c r="AI32" s="17">
        <v>2028.752</v>
      </c>
      <c r="AL32" s="62"/>
    </row>
    <row r="33" spans="1:55" s="60" customFormat="1" x14ac:dyDescent="0.2">
      <c r="A33" s="57" t="s">
        <v>27</v>
      </c>
      <c r="B33" s="55">
        <f t="shared" ref="B33:B38" si="17">SUM(C33:G33)</f>
        <v>0</v>
      </c>
      <c r="C33" s="66">
        <v>0</v>
      </c>
      <c r="D33" s="66">
        <v>0</v>
      </c>
      <c r="E33" s="66">
        <v>0</v>
      </c>
      <c r="F33" s="67">
        <v>0</v>
      </c>
      <c r="G33" s="67">
        <v>0</v>
      </c>
      <c r="H33" s="55">
        <f t="shared" ref="H33:H38" si="18">SUM(I33:N33)</f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9">
        <v>0</v>
      </c>
      <c r="O33" s="55">
        <f t="shared" ref="O33:O38" si="19">SUM(P33:U33)</f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9">
        <v>0</v>
      </c>
      <c r="V33" s="55">
        <f t="shared" ref="V33:V38" si="20">SUM(W33:AB33)</f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9">
        <v>0</v>
      </c>
      <c r="AC33" s="55">
        <f t="shared" ref="AC33:AC38" si="21">SUM(AD33:AI33)</f>
        <v>0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9">
        <v>0</v>
      </c>
      <c r="AL33" s="62"/>
    </row>
    <row r="34" spans="1:55" s="60" customFormat="1" x14ac:dyDescent="0.2">
      <c r="A34" s="57" t="s">
        <v>13</v>
      </c>
      <c r="B34" s="55">
        <f t="shared" si="17"/>
        <v>1540.134</v>
      </c>
      <c r="C34" s="65">
        <v>0</v>
      </c>
      <c r="D34" s="65">
        <v>0</v>
      </c>
      <c r="E34" s="65">
        <v>0</v>
      </c>
      <c r="F34" s="72">
        <v>0</v>
      </c>
      <c r="G34" s="20">
        <v>1540.134</v>
      </c>
      <c r="H34" s="55">
        <f t="shared" si="18"/>
        <v>1377.3400000000001</v>
      </c>
      <c r="I34" s="65">
        <v>0</v>
      </c>
      <c r="J34" s="65">
        <v>0</v>
      </c>
      <c r="K34" s="65">
        <v>0</v>
      </c>
      <c r="L34" s="65">
        <v>0</v>
      </c>
      <c r="M34" s="9">
        <v>123.524</v>
      </c>
      <c r="N34" s="12">
        <v>1253.816</v>
      </c>
      <c r="O34" s="55">
        <f t="shared" si="19"/>
        <v>1020.8680000000001</v>
      </c>
      <c r="P34" s="65">
        <v>0</v>
      </c>
      <c r="Q34" s="65">
        <v>0</v>
      </c>
      <c r="R34" s="65">
        <v>0</v>
      </c>
      <c r="S34" s="65">
        <v>0</v>
      </c>
      <c r="T34" s="9">
        <v>123.524</v>
      </c>
      <c r="U34" s="12">
        <v>897.34400000000005</v>
      </c>
      <c r="V34" s="55">
        <f t="shared" si="20"/>
        <v>1581.194</v>
      </c>
      <c r="W34" s="65">
        <v>0</v>
      </c>
      <c r="X34" s="65">
        <v>0</v>
      </c>
      <c r="Y34" s="65">
        <v>0</v>
      </c>
      <c r="Z34" s="65">
        <v>0</v>
      </c>
      <c r="AA34" s="9">
        <v>90.534000000000006</v>
      </c>
      <c r="AB34" s="12">
        <f>1490.628+0.032</f>
        <v>1490.6599999999999</v>
      </c>
      <c r="AC34" s="55">
        <f t="shared" si="21"/>
        <v>2746.2740000000003</v>
      </c>
      <c r="AD34" s="66">
        <v>0</v>
      </c>
      <c r="AE34" s="66">
        <v>0</v>
      </c>
      <c r="AF34" s="65">
        <v>0</v>
      </c>
      <c r="AG34" s="65">
        <v>0</v>
      </c>
      <c r="AH34" s="9">
        <v>90.534000000000006</v>
      </c>
      <c r="AI34" s="12">
        <v>2655.7400000000002</v>
      </c>
      <c r="AL34" s="62"/>
    </row>
    <row r="35" spans="1:55" s="60" customFormat="1" x14ac:dyDescent="0.2">
      <c r="A35" s="57" t="s">
        <v>14</v>
      </c>
      <c r="B35" s="55">
        <f t="shared" si="17"/>
        <v>16448.773000000001</v>
      </c>
      <c r="C35" s="9">
        <v>233.208</v>
      </c>
      <c r="D35" s="9">
        <v>108.443</v>
      </c>
      <c r="E35" s="65">
        <v>0</v>
      </c>
      <c r="F35" s="20">
        <v>353.387</v>
      </c>
      <c r="G35" s="20">
        <v>15753.735000000001</v>
      </c>
      <c r="H35" s="55">
        <f t="shared" si="18"/>
        <v>40114.948000000004</v>
      </c>
      <c r="I35" s="9">
        <v>233.208</v>
      </c>
      <c r="J35" s="9">
        <v>108.443</v>
      </c>
      <c r="K35" s="65">
        <v>0</v>
      </c>
      <c r="L35" s="9">
        <v>353.387</v>
      </c>
      <c r="M35" s="9">
        <v>2478.076</v>
      </c>
      <c r="N35" s="12">
        <v>36941.834000000003</v>
      </c>
      <c r="O35" s="55">
        <f t="shared" si="19"/>
        <v>55725.78</v>
      </c>
      <c r="P35" s="9">
        <v>233.208</v>
      </c>
      <c r="Q35" s="9">
        <v>108.443</v>
      </c>
      <c r="R35" s="65">
        <v>0</v>
      </c>
      <c r="S35" s="9">
        <v>353.387</v>
      </c>
      <c r="T35" s="9">
        <v>1523.721</v>
      </c>
      <c r="U35" s="12">
        <v>53507.021000000001</v>
      </c>
      <c r="V35" s="55">
        <f t="shared" si="20"/>
        <v>56475.661</v>
      </c>
      <c r="W35" s="9">
        <v>233.208</v>
      </c>
      <c r="X35" s="9">
        <v>108.443</v>
      </c>
      <c r="Y35" s="65">
        <v>0</v>
      </c>
      <c r="Z35" s="9">
        <v>350.40499999999997</v>
      </c>
      <c r="AA35" s="9">
        <v>1517.3219999999999</v>
      </c>
      <c r="AB35" s="12">
        <v>54266.283000000003</v>
      </c>
      <c r="AC35" s="55">
        <f t="shared" si="21"/>
        <v>56211.420000000006</v>
      </c>
      <c r="AD35" s="66">
        <v>0</v>
      </c>
      <c r="AE35" s="66">
        <v>0</v>
      </c>
      <c r="AF35" s="9">
        <v>341.65100000000001</v>
      </c>
      <c r="AG35" s="9">
        <v>266.23700000000002</v>
      </c>
      <c r="AH35" s="9">
        <v>1517.3219999999999</v>
      </c>
      <c r="AI35" s="12">
        <v>54086.210000000006</v>
      </c>
      <c r="AL35" s="62"/>
    </row>
    <row r="36" spans="1:55" s="60" customFormat="1" x14ac:dyDescent="0.2">
      <c r="A36" s="15" t="s">
        <v>15</v>
      </c>
      <c r="B36" s="55">
        <f t="shared" si="17"/>
        <v>10650.784</v>
      </c>
      <c r="C36" s="65">
        <v>0</v>
      </c>
      <c r="D36" s="65">
        <v>0</v>
      </c>
      <c r="E36" s="9">
        <v>570.11699999999996</v>
      </c>
      <c r="F36" s="20">
        <v>1106.3389999999999</v>
      </c>
      <c r="G36" s="20">
        <v>8974.3279999999995</v>
      </c>
      <c r="H36" s="55">
        <f t="shared" si="18"/>
        <v>36355.507000000005</v>
      </c>
      <c r="I36" s="65">
        <v>0</v>
      </c>
      <c r="J36" s="65">
        <v>0</v>
      </c>
      <c r="K36" s="9">
        <v>570.11699999999996</v>
      </c>
      <c r="L36" s="9">
        <v>1098.615</v>
      </c>
      <c r="M36" s="9">
        <v>1835.3440000000001</v>
      </c>
      <c r="N36" s="12">
        <v>32851.431000000004</v>
      </c>
      <c r="O36" s="55">
        <f t="shared" si="19"/>
        <v>19453.740999999998</v>
      </c>
      <c r="P36" s="65">
        <v>0</v>
      </c>
      <c r="Q36" s="65">
        <v>0</v>
      </c>
      <c r="R36" s="9">
        <v>566.86400000000003</v>
      </c>
      <c r="S36" s="9">
        <v>1098.615</v>
      </c>
      <c r="T36" s="65">
        <v>0</v>
      </c>
      <c r="U36" s="12">
        <v>17788.261999999999</v>
      </c>
      <c r="V36" s="55">
        <f t="shared" si="20"/>
        <v>25578.275000000001</v>
      </c>
      <c r="W36" s="65">
        <v>0</v>
      </c>
      <c r="X36" s="65">
        <v>0</v>
      </c>
      <c r="Y36" s="9">
        <v>557.35900000000004</v>
      </c>
      <c r="Z36" s="9">
        <v>1033.442</v>
      </c>
      <c r="AA36" s="65">
        <v>0</v>
      </c>
      <c r="AB36" s="12">
        <f>23987.506-0.032</f>
        <v>23987.474000000002</v>
      </c>
      <c r="AC36" s="55">
        <f t="shared" si="21"/>
        <v>8245.8260000000009</v>
      </c>
      <c r="AD36" s="66">
        <v>0</v>
      </c>
      <c r="AE36" s="66">
        <v>0</v>
      </c>
      <c r="AF36" s="9">
        <v>557.35900000000004</v>
      </c>
      <c r="AG36" s="9">
        <v>1017.182</v>
      </c>
      <c r="AH36" s="65">
        <v>0</v>
      </c>
      <c r="AI36" s="12">
        <v>6671.2849999999999</v>
      </c>
      <c r="AK36" s="61"/>
      <c r="AL36" s="62"/>
    </row>
    <row r="37" spans="1:55" s="60" customFormat="1" x14ac:dyDescent="0.2">
      <c r="A37" s="15" t="s">
        <v>16</v>
      </c>
      <c r="B37" s="55">
        <f t="shared" si="17"/>
        <v>416795.67599999998</v>
      </c>
      <c r="C37" s="9">
        <v>950.18299999999999</v>
      </c>
      <c r="D37" s="9">
        <v>2172.8290000000002</v>
      </c>
      <c r="E37" s="9">
        <v>5578.0119999999997</v>
      </c>
      <c r="F37" s="20">
        <v>12942.623</v>
      </c>
      <c r="G37" s="20">
        <v>395152.02899999998</v>
      </c>
      <c r="H37" s="55">
        <f t="shared" si="18"/>
        <v>377099.65100000007</v>
      </c>
      <c r="I37" s="9">
        <v>876.83199999999999</v>
      </c>
      <c r="J37" s="9">
        <v>1965.066</v>
      </c>
      <c r="K37" s="9">
        <v>4527.04</v>
      </c>
      <c r="L37" s="9">
        <v>7163.6620000000003</v>
      </c>
      <c r="M37" s="9">
        <v>35313.821000000004</v>
      </c>
      <c r="N37" s="12">
        <v>327253.23000000004</v>
      </c>
      <c r="O37" s="55">
        <f t="shared" si="19"/>
        <v>405632.10700000002</v>
      </c>
      <c r="P37" s="65">
        <v>0</v>
      </c>
      <c r="Q37" s="9">
        <v>2630.8040000000001</v>
      </c>
      <c r="R37" s="9">
        <v>4044.61</v>
      </c>
      <c r="S37" s="9">
        <v>5911.1909999999998</v>
      </c>
      <c r="T37" s="9">
        <v>16825.056</v>
      </c>
      <c r="U37" s="12">
        <v>376220.446</v>
      </c>
      <c r="V37" s="55">
        <f t="shared" si="20"/>
        <v>436006.26799999998</v>
      </c>
      <c r="W37" s="65">
        <v>0</v>
      </c>
      <c r="X37" s="9">
        <v>2478.9740000000002</v>
      </c>
      <c r="Y37" s="9">
        <v>3750.5619999999999</v>
      </c>
      <c r="Z37" s="9">
        <v>5309.2889999999998</v>
      </c>
      <c r="AA37" s="9">
        <v>11796.772000000001</v>
      </c>
      <c r="AB37" s="12">
        <f>412669.709+0.962</f>
        <v>412670.67099999997</v>
      </c>
      <c r="AC37" s="55">
        <f t="shared" si="21"/>
        <v>511613.82399999996</v>
      </c>
      <c r="AD37" s="66">
        <v>0</v>
      </c>
      <c r="AE37" s="9">
        <v>2373.8850000000002</v>
      </c>
      <c r="AF37" s="9">
        <v>3492.9630000000002</v>
      </c>
      <c r="AG37" s="9">
        <v>4839.0169999999998</v>
      </c>
      <c r="AH37" s="9">
        <v>8990.56</v>
      </c>
      <c r="AI37" s="12">
        <v>491917.39899999998</v>
      </c>
      <c r="AL37" s="62"/>
    </row>
    <row r="38" spans="1:55" s="60" customFormat="1" ht="13.5" thickBot="1" x14ac:dyDescent="0.25">
      <c r="A38" s="58" t="s">
        <v>17</v>
      </c>
      <c r="B38" s="59">
        <f t="shared" si="17"/>
        <v>39047.373</v>
      </c>
      <c r="C38" s="13">
        <v>148.648</v>
      </c>
      <c r="D38" s="70">
        <v>0</v>
      </c>
      <c r="E38" s="13">
        <v>78.873000000000005</v>
      </c>
      <c r="F38" s="21">
        <v>2584.8919999999998</v>
      </c>
      <c r="G38" s="21">
        <v>36234.959999999999</v>
      </c>
      <c r="H38" s="59">
        <f t="shared" si="18"/>
        <v>37386.320999999996</v>
      </c>
      <c r="I38" s="13">
        <v>138.93</v>
      </c>
      <c r="J38" s="70">
        <v>0</v>
      </c>
      <c r="K38" s="13">
        <v>78.872</v>
      </c>
      <c r="L38" s="13">
        <v>2582.5709999999999</v>
      </c>
      <c r="M38" s="13">
        <v>3040.002</v>
      </c>
      <c r="N38" s="14">
        <v>31545.945999999996</v>
      </c>
      <c r="O38" s="59">
        <f t="shared" si="19"/>
        <v>29979.315999999999</v>
      </c>
      <c r="P38" s="13">
        <v>223.56899999999999</v>
      </c>
      <c r="Q38" s="13">
        <v>62.113999999999997</v>
      </c>
      <c r="R38" s="13">
        <v>994.64599999999996</v>
      </c>
      <c r="S38" s="13">
        <v>2542.9540000000002</v>
      </c>
      <c r="T38" s="13">
        <v>2412.0079999999998</v>
      </c>
      <c r="U38" s="14">
        <v>23744.024999999998</v>
      </c>
      <c r="V38" s="59">
        <f t="shared" si="20"/>
        <v>32731.885000000002</v>
      </c>
      <c r="W38" s="13">
        <v>223.56899999999999</v>
      </c>
      <c r="X38" s="13">
        <v>62.113999999999997</v>
      </c>
      <c r="Y38" s="13">
        <v>990.93</v>
      </c>
      <c r="Z38" s="13">
        <v>678.66099999999994</v>
      </c>
      <c r="AA38" s="13">
        <v>50.466000000000001</v>
      </c>
      <c r="AB38" s="14">
        <f>33157.027-2430.882</f>
        <v>30726.145</v>
      </c>
      <c r="AC38" s="59">
        <f t="shared" si="21"/>
        <v>45309.042999999998</v>
      </c>
      <c r="AD38" s="70">
        <v>0</v>
      </c>
      <c r="AE38" s="70">
        <v>0</v>
      </c>
      <c r="AF38" s="13">
        <v>203.95099999999999</v>
      </c>
      <c r="AG38" s="13">
        <v>601.45699999999999</v>
      </c>
      <c r="AH38" s="13">
        <v>37.816000000000003</v>
      </c>
      <c r="AI38" s="14">
        <v>44465.818999999996</v>
      </c>
      <c r="AL38" s="62"/>
    </row>
    <row r="39" spans="1:55" s="60" customFormat="1" x14ac:dyDescent="0.2">
      <c r="AL39" s="61"/>
    </row>
    <row r="40" spans="1:55" s="60" customFormat="1" ht="18.75" thickBot="1" x14ac:dyDescent="0.25">
      <c r="A40" s="54"/>
      <c r="B40" s="54" t="s">
        <v>37</v>
      </c>
    </row>
    <row r="41" spans="1:55" s="10" customFormat="1" x14ac:dyDescent="0.2">
      <c r="A41" s="73"/>
      <c r="B41" s="90" t="s">
        <v>36</v>
      </c>
      <c r="C41" s="91"/>
      <c r="D41" s="91"/>
      <c r="E41" s="91"/>
      <c r="F41" s="91"/>
      <c r="G41" s="91"/>
      <c r="H41" s="92"/>
      <c r="I41" s="90" t="s">
        <v>38</v>
      </c>
      <c r="J41" s="91"/>
      <c r="K41" s="91"/>
      <c r="L41" s="91"/>
      <c r="M41" s="91"/>
      <c r="N41" s="91"/>
      <c r="O41" s="99"/>
      <c r="P41" s="92"/>
      <c r="Q41" s="90" t="s">
        <v>39</v>
      </c>
      <c r="R41" s="91"/>
      <c r="S41" s="91"/>
      <c r="T41" s="91"/>
      <c r="U41" s="91"/>
      <c r="V41" s="91"/>
      <c r="W41" s="99"/>
      <c r="X41" s="92"/>
      <c r="Y41" s="90" t="s">
        <v>40</v>
      </c>
      <c r="Z41" s="91"/>
      <c r="AA41" s="91"/>
      <c r="AB41" s="91"/>
      <c r="AC41" s="91"/>
      <c r="AD41" s="91"/>
      <c r="AE41" s="99"/>
      <c r="AF41" s="92"/>
      <c r="AG41" s="90" t="s">
        <v>41</v>
      </c>
      <c r="AH41" s="91"/>
      <c r="AI41" s="91"/>
      <c r="AJ41" s="91"/>
      <c r="AK41" s="91"/>
      <c r="AL41" s="91"/>
      <c r="AM41" s="99"/>
      <c r="AN41" s="92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</row>
    <row r="42" spans="1:55" s="10" customFormat="1" x14ac:dyDescent="0.2">
      <c r="A42" s="74"/>
      <c r="B42" s="75" t="s">
        <v>10</v>
      </c>
      <c r="C42" s="88" t="s">
        <v>11</v>
      </c>
      <c r="D42" s="88"/>
      <c r="E42" s="88"/>
      <c r="F42" s="88"/>
      <c r="G42" s="88"/>
      <c r="H42" s="89"/>
      <c r="I42" s="75" t="s">
        <v>10</v>
      </c>
      <c r="J42" s="88" t="s">
        <v>11</v>
      </c>
      <c r="K42" s="88"/>
      <c r="L42" s="88"/>
      <c r="M42" s="88"/>
      <c r="N42" s="88"/>
      <c r="O42" s="96"/>
      <c r="P42" s="89"/>
      <c r="Q42" s="75" t="s">
        <v>10</v>
      </c>
      <c r="R42" s="88" t="s">
        <v>11</v>
      </c>
      <c r="S42" s="88"/>
      <c r="T42" s="88"/>
      <c r="U42" s="88"/>
      <c r="V42" s="88"/>
      <c r="W42" s="96"/>
      <c r="X42" s="89"/>
      <c r="Y42" s="75" t="s">
        <v>10</v>
      </c>
      <c r="Z42" s="88" t="s">
        <v>11</v>
      </c>
      <c r="AA42" s="88"/>
      <c r="AB42" s="88"/>
      <c r="AC42" s="88"/>
      <c r="AD42" s="88"/>
      <c r="AE42" s="96"/>
      <c r="AF42" s="89"/>
      <c r="AG42" s="75" t="s">
        <v>10</v>
      </c>
      <c r="AH42" s="88" t="s">
        <v>11</v>
      </c>
      <c r="AI42" s="88"/>
      <c r="AJ42" s="88"/>
      <c r="AK42" s="88"/>
      <c r="AL42" s="88"/>
      <c r="AM42" s="96"/>
      <c r="AN42" s="89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</row>
    <row r="43" spans="1:55" s="10" customFormat="1" x14ac:dyDescent="0.2">
      <c r="A43" s="76"/>
      <c r="B43" s="77"/>
      <c r="C43" s="78">
        <v>2019</v>
      </c>
      <c r="D43" s="78">
        <v>2020</v>
      </c>
      <c r="E43" s="78">
        <v>2021</v>
      </c>
      <c r="F43" s="78">
        <v>2022</v>
      </c>
      <c r="G43" s="78">
        <v>2023</v>
      </c>
      <c r="H43" s="79">
        <v>2024</v>
      </c>
      <c r="I43" s="77"/>
      <c r="J43" s="78">
        <v>2019</v>
      </c>
      <c r="K43" s="78">
        <v>2020</v>
      </c>
      <c r="L43" s="78">
        <v>2021</v>
      </c>
      <c r="M43" s="78">
        <v>2022</v>
      </c>
      <c r="N43" s="78">
        <v>2023</v>
      </c>
      <c r="O43" s="80">
        <v>2024</v>
      </c>
      <c r="P43" s="79">
        <v>2025</v>
      </c>
      <c r="Q43" s="77"/>
      <c r="R43" s="78">
        <v>2019</v>
      </c>
      <c r="S43" s="78">
        <v>2020</v>
      </c>
      <c r="T43" s="78">
        <v>2021</v>
      </c>
      <c r="U43" s="78">
        <v>2022</v>
      </c>
      <c r="V43" s="78">
        <v>2023</v>
      </c>
      <c r="W43" s="80">
        <v>2024</v>
      </c>
      <c r="X43" s="79">
        <v>2025</v>
      </c>
      <c r="Y43" s="77"/>
      <c r="Z43" s="78">
        <v>2019</v>
      </c>
      <c r="AA43" s="78">
        <v>2020</v>
      </c>
      <c r="AB43" s="78">
        <v>2021</v>
      </c>
      <c r="AC43" s="78">
        <v>2022</v>
      </c>
      <c r="AD43" s="78">
        <v>2023</v>
      </c>
      <c r="AE43" s="80">
        <v>2024</v>
      </c>
      <c r="AF43" s="79">
        <v>2025</v>
      </c>
      <c r="AG43" s="77"/>
      <c r="AH43" s="78">
        <v>2019</v>
      </c>
      <c r="AI43" s="78">
        <v>2020</v>
      </c>
      <c r="AJ43" s="78">
        <v>2021</v>
      </c>
      <c r="AK43" s="78">
        <v>2022</v>
      </c>
      <c r="AL43" s="78">
        <v>2023</v>
      </c>
      <c r="AM43" s="80">
        <v>2024</v>
      </c>
      <c r="AN43" s="79">
        <v>2025</v>
      </c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</row>
    <row r="44" spans="1:55" s="60" customFormat="1" ht="25.5" x14ac:dyDescent="0.2">
      <c r="A44" s="63" t="s">
        <v>42</v>
      </c>
      <c r="B44" s="55">
        <f>SUM(B45:B51)</f>
        <v>627295.80099999986</v>
      </c>
      <c r="C44" s="27">
        <f t="shared" ref="C44:H44" si="22">SUM(C45,C47:C48,C49:C51)</f>
        <v>0</v>
      </c>
      <c r="D44" s="27">
        <f t="shared" si="22"/>
        <v>2373.8850000000002</v>
      </c>
      <c r="E44" s="27">
        <f t="shared" si="22"/>
        <v>5654.7340000000004</v>
      </c>
      <c r="F44" s="27">
        <f t="shared" si="22"/>
        <v>6793.0960000000005</v>
      </c>
      <c r="G44" s="27">
        <f t="shared" si="22"/>
        <v>10648.880999999999</v>
      </c>
      <c r="H44" s="28">
        <f t="shared" si="22"/>
        <v>601825.20499999996</v>
      </c>
      <c r="I44" s="55">
        <f>SUM(I45:I51)</f>
        <v>673396.94799999997</v>
      </c>
      <c r="J44" s="27">
        <f>SUM(J45:J51)</f>
        <v>0</v>
      </c>
      <c r="K44" s="27">
        <f t="shared" ref="K44:P44" si="23">SUM(K45:K51)</f>
        <v>2270.741</v>
      </c>
      <c r="L44" s="27">
        <f t="shared" si="23"/>
        <v>4540.6060000000007</v>
      </c>
      <c r="M44" s="27">
        <f t="shared" si="23"/>
        <v>5374.9610000000011</v>
      </c>
      <c r="N44" s="27">
        <f t="shared" si="23"/>
        <v>9633.3080000000009</v>
      </c>
      <c r="O44" s="27">
        <f t="shared" si="23"/>
        <v>64840.944999999992</v>
      </c>
      <c r="P44" s="28">
        <f t="shared" si="23"/>
        <v>586736.38699999999</v>
      </c>
      <c r="Q44" s="55">
        <f>SUM(Q45:Q51)</f>
        <v>583635.65500000003</v>
      </c>
      <c r="R44" s="27">
        <f>SUM(R45:R51)</f>
        <v>0</v>
      </c>
      <c r="S44" s="27">
        <f t="shared" ref="S44" si="24">SUM(S45:S51)</f>
        <v>2198.2620000000002</v>
      </c>
      <c r="T44" s="27">
        <f t="shared" ref="T44" si="25">SUM(T45:T51)</f>
        <v>4361.4780000000001</v>
      </c>
      <c r="U44" s="27">
        <f t="shared" ref="U44" si="26">SUM(U45:U51)</f>
        <v>6039.9809999999998</v>
      </c>
      <c r="V44" s="27">
        <f t="shared" ref="V44" si="27">SUM(V45:V51)</f>
        <v>8850.9830000000002</v>
      </c>
      <c r="W44" s="27">
        <f t="shared" ref="W44" si="28">SUM(W45:W51)</f>
        <v>48370.49</v>
      </c>
      <c r="X44" s="27">
        <f t="shared" ref="X44" si="29">SUM(X45:X51)</f>
        <v>513814.46100000001</v>
      </c>
      <c r="Y44" s="55">
        <f>SUM(Y45:Y51)</f>
        <v>0</v>
      </c>
      <c r="Z44" s="27">
        <f>SUM(Z45:Z51)</f>
        <v>0</v>
      </c>
      <c r="AA44" s="27">
        <f t="shared" ref="AA44" si="30">SUM(AA45:AA51)</f>
        <v>0</v>
      </c>
      <c r="AB44" s="27">
        <f t="shared" ref="AB44" si="31">SUM(AB45:AB51)</f>
        <v>0</v>
      </c>
      <c r="AC44" s="27">
        <f t="shared" ref="AC44" si="32">SUM(AC45:AC51)</f>
        <v>0</v>
      </c>
      <c r="AD44" s="27">
        <f t="shared" ref="AD44" si="33">SUM(AD45:AD51)</f>
        <v>0</v>
      </c>
      <c r="AE44" s="27">
        <f t="shared" ref="AE44" si="34">SUM(AE45:AE51)</f>
        <v>0</v>
      </c>
      <c r="AF44" s="27">
        <f t="shared" ref="AF44" si="35">SUM(AF45:AF51)</f>
        <v>0</v>
      </c>
      <c r="AG44" s="55">
        <f>SUM(AG45:AG51)</f>
        <v>0</v>
      </c>
      <c r="AH44" s="27">
        <f>SUM(AH45:AH51)</f>
        <v>0</v>
      </c>
      <c r="AI44" s="27">
        <f t="shared" ref="AI44" si="36">SUM(AI45:AI51)</f>
        <v>0</v>
      </c>
      <c r="AJ44" s="27">
        <f t="shared" ref="AJ44" si="37">SUM(AJ45:AJ51)</f>
        <v>0</v>
      </c>
      <c r="AK44" s="27">
        <f t="shared" ref="AK44" si="38">SUM(AK45:AK51)</f>
        <v>0</v>
      </c>
      <c r="AL44" s="27">
        <f t="shared" ref="AL44" si="39">SUM(AL45:AL51)</f>
        <v>0</v>
      </c>
      <c r="AM44" s="27">
        <f t="shared" ref="AM44" si="40">SUM(AM45:AM51)</f>
        <v>0</v>
      </c>
      <c r="AN44" s="28">
        <f t="shared" ref="AN44" si="41">SUM(AN45:AN51)</f>
        <v>0</v>
      </c>
    </row>
    <row r="45" spans="1:55" s="60" customFormat="1" x14ac:dyDescent="0.2">
      <c r="A45" s="57" t="s">
        <v>12</v>
      </c>
      <c r="B45" s="55">
        <f>SUM(C45:H45)</f>
        <v>3169.4139999999998</v>
      </c>
      <c r="C45" s="66">
        <v>0</v>
      </c>
      <c r="D45" s="66">
        <v>0</v>
      </c>
      <c r="E45" s="8">
        <v>1058.81</v>
      </c>
      <c r="F45" s="8">
        <v>69.203000000000003</v>
      </c>
      <c r="G45" s="8">
        <v>12.648999999999999</v>
      </c>
      <c r="H45" s="17">
        <v>2028.752</v>
      </c>
      <c r="I45" s="55">
        <f>SUM(J45:P45)</f>
        <v>2173.0479999999998</v>
      </c>
      <c r="J45" s="66">
        <v>0</v>
      </c>
      <c r="K45" s="66">
        <v>0</v>
      </c>
      <c r="L45" s="8">
        <v>160.55099999999999</v>
      </c>
      <c r="M45" s="8">
        <v>69.203000000000003</v>
      </c>
      <c r="N45" s="8">
        <v>12.648999999999999</v>
      </c>
      <c r="O45" s="19">
        <v>60.25</v>
      </c>
      <c r="P45" s="17">
        <v>1870.395</v>
      </c>
      <c r="Q45" s="55">
        <f>SUM(R45:X45)</f>
        <v>1750.3890000000001</v>
      </c>
      <c r="R45" s="66">
        <v>0</v>
      </c>
      <c r="S45" s="66">
        <v>0</v>
      </c>
      <c r="T45" s="8">
        <v>160.55099999999999</v>
      </c>
      <c r="U45" s="8">
        <v>69.203000000000003</v>
      </c>
      <c r="V45" s="8">
        <v>12.648999999999999</v>
      </c>
      <c r="W45" s="19">
        <v>45.350999999999999</v>
      </c>
      <c r="X45" s="17">
        <v>1462.635</v>
      </c>
      <c r="Y45" s="55">
        <f>SUM(Z45:AF45)</f>
        <v>0</v>
      </c>
      <c r="Z45" s="8"/>
      <c r="AA45" s="8"/>
      <c r="AB45" s="8"/>
      <c r="AC45" s="8"/>
      <c r="AD45" s="8"/>
      <c r="AE45" s="19"/>
      <c r="AF45" s="17"/>
      <c r="AG45" s="55">
        <f>SUM(AH45:AN45)</f>
        <v>0</v>
      </c>
      <c r="AH45" s="8"/>
      <c r="AI45" s="8"/>
      <c r="AJ45" s="8"/>
      <c r="AK45" s="8"/>
      <c r="AL45" s="8"/>
      <c r="AM45" s="19"/>
      <c r="AN45" s="17"/>
    </row>
    <row r="46" spans="1:55" s="60" customFormat="1" x14ac:dyDescent="0.2">
      <c r="A46" s="57" t="s">
        <v>27</v>
      </c>
      <c r="B46" s="55">
        <f t="shared" ref="B46:B51" si="42">SUM(C46:H46)</f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9">
        <v>0</v>
      </c>
      <c r="I46" s="55">
        <f t="shared" ref="I46:I51" si="43">SUM(J46:P46)</f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7">
        <v>0</v>
      </c>
      <c r="P46" s="69">
        <v>0</v>
      </c>
      <c r="Q46" s="55">
        <f t="shared" ref="Q46:Q51" si="44">SUM(R46:X46)</f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7">
        <v>0</v>
      </c>
      <c r="X46" s="69">
        <v>0</v>
      </c>
      <c r="Y46" s="55">
        <f t="shared" ref="Y46:Y51" si="45">SUM(Z46:AF46)</f>
        <v>0</v>
      </c>
      <c r="Z46" s="8"/>
      <c r="AA46" s="8"/>
      <c r="AB46" s="8"/>
      <c r="AC46" s="8"/>
      <c r="AD46" s="8"/>
      <c r="AE46" s="19"/>
      <c r="AF46" s="17"/>
      <c r="AG46" s="55">
        <f t="shared" ref="AG46:AG51" si="46">SUM(AH46:AN46)</f>
        <v>0</v>
      </c>
      <c r="AH46" s="8"/>
      <c r="AI46" s="8"/>
      <c r="AJ46" s="8"/>
      <c r="AK46" s="8"/>
      <c r="AL46" s="8"/>
      <c r="AM46" s="19"/>
      <c r="AN46" s="17"/>
    </row>
    <row r="47" spans="1:55" s="60" customFormat="1" x14ac:dyDescent="0.2">
      <c r="A47" s="57" t="s">
        <v>13</v>
      </c>
      <c r="B47" s="55">
        <f t="shared" si="42"/>
        <v>2746.2740000000003</v>
      </c>
      <c r="C47" s="66">
        <v>0</v>
      </c>
      <c r="D47" s="66">
        <v>0</v>
      </c>
      <c r="E47" s="65">
        <v>0</v>
      </c>
      <c r="F47" s="65">
        <v>0</v>
      </c>
      <c r="G47" s="9">
        <v>90.534000000000006</v>
      </c>
      <c r="H47" s="12">
        <v>2655.7400000000002</v>
      </c>
      <c r="I47" s="55">
        <f t="shared" si="43"/>
        <v>2583.2120000000004</v>
      </c>
      <c r="J47" s="65">
        <v>0</v>
      </c>
      <c r="K47" s="65">
        <v>0</v>
      </c>
      <c r="L47" s="65">
        <v>0</v>
      </c>
      <c r="M47" s="65">
        <v>0</v>
      </c>
      <c r="N47" s="9">
        <v>90.534000000000006</v>
      </c>
      <c r="O47" s="20">
        <v>119.994</v>
      </c>
      <c r="P47" s="12">
        <v>2372.6840000000002</v>
      </c>
      <c r="Q47" s="55">
        <f t="shared" si="44"/>
        <v>2289.413</v>
      </c>
      <c r="R47" s="65">
        <v>0</v>
      </c>
      <c r="S47" s="65">
        <v>0</v>
      </c>
      <c r="T47" s="65">
        <v>0</v>
      </c>
      <c r="U47" s="65">
        <v>0</v>
      </c>
      <c r="V47" s="9">
        <v>90.534000000000006</v>
      </c>
      <c r="W47" s="20">
        <v>118.25700000000001</v>
      </c>
      <c r="X47" s="12">
        <v>2080.6219999999998</v>
      </c>
      <c r="Y47" s="55">
        <f t="shared" si="45"/>
        <v>0</v>
      </c>
      <c r="Z47" s="9"/>
      <c r="AA47" s="9"/>
      <c r="AB47" s="9"/>
      <c r="AC47" s="9"/>
      <c r="AD47" s="9"/>
      <c r="AE47" s="20"/>
      <c r="AF47" s="12"/>
      <c r="AG47" s="55">
        <f t="shared" si="46"/>
        <v>0</v>
      </c>
      <c r="AH47" s="9"/>
      <c r="AI47" s="9"/>
      <c r="AJ47" s="9"/>
      <c r="AK47" s="9"/>
      <c r="AL47" s="9"/>
      <c r="AM47" s="20"/>
      <c r="AN47" s="12"/>
    </row>
    <row r="48" spans="1:55" s="60" customFormat="1" x14ac:dyDescent="0.2">
      <c r="A48" s="57" t="s">
        <v>14</v>
      </c>
      <c r="B48" s="55">
        <f t="shared" si="42"/>
        <v>56211.420000000006</v>
      </c>
      <c r="C48" s="66">
        <v>0</v>
      </c>
      <c r="D48" s="66">
        <v>0</v>
      </c>
      <c r="E48" s="9">
        <v>341.65100000000001</v>
      </c>
      <c r="F48" s="9">
        <v>266.23700000000002</v>
      </c>
      <c r="G48" s="9">
        <v>1517.3219999999999</v>
      </c>
      <c r="H48" s="12">
        <v>54086.210000000006</v>
      </c>
      <c r="I48" s="55">
        <f t="shared" si="43"/>
        <v>61410.35</v>
      </c>
      <c r="J48" s="65">
        <v>0</v>
      </c>
      <c r="K48" s="65">
        <v>0</v>
      </c>
      <c r="L48" s="9">
        <v>341.65100000000001</v>
      </c>
      <c r="M48" s="9">
        <v>266.23700000000002</v>
      </c>
      <c r="N48" s="9">
        <v>1517.3219999999999</v>
      </c>
      <c r="O48" s="20">
        <v>34961.377999999997</v>
      </c>
      <c r="P48" s="12">
        <v>24323.762000000002</v>
      </c>
      <c r="Q48" s="55">
        <f t="shared" si="44"/>
        <v>61668.239000000001</v>
      </c>
      <c r="R48" s="65">
        <v>0</v>
      </c>
      <c r="S48" s="65">
        <v>0</v>
      </c>
      <c r="T48" s="9">
        <v>341.65100000000001</v>
      </c>
      <c r="U48" s="9">
        <v>266.23700000000002</v>
      </c>
      <c r="V48" s="9">
        <v>1517.3219999999999</v>
      </c>
      <c r="W48" s="20">
        <v>34725.07</v>
      </c>
      <c r="X48" s="12">
        <v>24817.958999999999</v>
      </c>
      <c r="Y48" s="55">
        <f t="shared" si="45"/>
        <v>0</v>
      </c>
      <c r="Z48" s="9"/>
      <c r="AA48" s="9"/>
      <c r="AB48" s="9"/>
      <c r="AC48" s="9"/>
      <c r="AD48" s="9"/>
      <c r="AE48" s="20"/>
      <c r="AF48" s="12"/>
      <c r="AG48" s="55">
        <f t="shared" si="46"/>
        <v>0</v>
      </c>
      <c r="AH48" s="9"/>
      <c r="AI48" s="9"/>
      <c r="AJ48" s="9"/>
      <c r="AK48" s="9"/>
      <c r="AL48" s="9"/>
      <c r="AM48" s="20"/>
      <c r="AN48" s="12"/>
    </row>
    <row r="49" spans="1:55" s="60" customFormat="1" x14ac:dyDescent="0.2">
      <c r="A49" s="15" t="s">
        <v>15</v>
      </c>
      <c r="B49" s="55">
        <f t="shared" si="42"/>
        <v>8245.8260000000009</v>
      </c>
      <c r="C49" s="66">
        <v>0</v>
      </c>
      <c r="D49" s="66">
        <v>0</v>
      </c>
      <c r="E49" s="9">
        <v>557.35900000000004</v>
      </c>
      <c r="F49" s="9">
        <v>1017.182</v>
      </c>
      <c r="G49" s="65">
        <v>0</v>
      </c>
      <c r="H49" s="12">
        <v>6671.2849999999999</v>
      </c>
      <c r="I49" s="55">
        <f t="shared" si="43"/>
        <v>55432.379000000001</v>
      </c>
      <c r="J49" s="65">
        <v>0</v>
      </c>
      <c r="K49" s="65">
        <v>0</v>
      </c>
      <c r="L49" s="9">
        <v>557.35900000000004</v>
      </c>
      <c r="M49" s="65">
        <v>0</v>
      </c>
      <c r="N49" s="65">
        <v>0</v>
      </c>
      <c r="O49" s="20">
        <v>180.846</v>
      </c>
      <c r="P49" s="12">
        <v>54694.173999999999</v>
      </c>
      <c r="Q49" s="55">
        <f t="shared" si="44"/>
        <v>28945.105</v>
      </c>
      <c r="R49" s="65">
        <v>0</v>
      </c>
      <c r="S49" s="65">
        <v>0</v>
      </c>
      <c r="T49" s="9">
        <v>557.35900000000004</v>
      </c>
      <c r="U49" s="9">
        <v>1017.188</v>
      </c>
      <c r="V49" s="65">
        <v>0</v>
      </c>
      <c r="W49" s="20">
        <v>149.17400000000001</v>
      </c>
      <c r="X49" s="12">
        <v>27221.383999999998</v>
      </c>
      <c r="Y49" s="55">
        <f t="shared" si="45"/>
        <v>0</v>
      </c>
      <c r="Z49" s="9"/>
      <c r="AA49" s="9"/>
      <c r="AB49" s="9"/>
      <c r="AC49" s="9"/>
      <c r="AD49" s="9"/>
      <c r="AE49" s="20"/>
      <c r="AF49" s="12"/>
      <c r="AG49" s="55">
        <f t="shared" si="46"/>
        <v>0</v>
      </c>
      <c r="AH49" s="9"/>
      <c r="AI49" s="9"/>
      <c r="AJ49" s="9"/>
      <c r="AK49" s="9"/>
      <c r="AL49" s="9"/>
      <c r="AM49" s="20"/>
      <c r="AN49" s="12"/>
    </row>
    <row r="50" spans="1:55" s="60" customFormat="1" x14ac:dyDescent="0.2">
      <c r="A50" s="15" t="s">
        <v>16</v>
      </c>
      <c r="B50" s="55">
        <f t="shared" si="42"/>
        <v>511613.82399999996</v>
      </c>
      <c r="C50" s="66">
        <v>0</v>
      </c>
      <c r="D50" s="9">
        <v>2373.8850000000002</v>
      </c>
      <c r="E50" s="9">
        <v>3492.9630000000002</v>
      </c>
      <c r="F50" s="9">
        <v>4839.0169999999998</v>
      </c>
      <c r="G50" s="9">
        <v>8990.56</v>
      </c>
      <c r="H50" s="12">
        <v>491917.39899999998</v>
      </c>
      <c r="I50" s="55">
        <f t="shared" si="43"/>
        <v>506376.01299999998</v>
      </c>
      <c r="J50" s="65">
        <v>0</v>
      </c>
      <c r="K50" s="9">
        <v>2270.741</v>
      </c>
      <c r="L50" s="9">
        <v>3277.0940000000001</v>
      </c>
      <c r="M50" s="9">
        <v>4438.0640000000003</v>
      </c>
      <c r="N50" s="9">
        <v>7974.9870000000001</v>
      </c>
      <c r="O50" s="20">
        <v>28404.93</v>
      </c>
      <c r="P50" s="12">
        <v>460010.19699999999</v>
      </c>
      <c r="Q50" s="55">
        <f t="shared" si="44"/>
        <v>453099.89</v>
      </c>
      <c r="R50" s="65">
        <v>0</v>
      </c>
      <c r="S50" s="9">
        <v>2198.2620000000002</v>
      </c>
      <c r="T50" s="9">
        <v>3097.9659999999999</v>
      </c>
      <c r="U50" s="9">
        <v>4092.942</v>
      </c>
      <c r="V50" s="9">
        <v>7192.6620000000003</v>
      </c>
      <c r="W50" s="20">
        <v>13096.543</v>
      </c>
      <c r="X50" s="12">
        <v>423421.51500000001</v>
      </c>
      <c r="Y50" s="55">
        <f t="shared" si="45"/>
        <v>0</v>
      </c>
      <c r="Z50" s="65"/>
      <c r="AA50" s="9"/>
      <c r="AB50" s="9"/>
      <c r="AC50" s="9"/>
      <c r="AD50" s="9"/>
      <c r="AE50" s="20"/>
      <c r="AF50" s="12"/>
      <c r="AG50" s="55">
        <f t="shared" si="46"/>
        <v>0</v>
      </c>
      <c r="AH50" s="9"/>
      <c r="AI50" s="9"/>
      <c r="AJ50" s="9"/>
      <c r="AK50" s="9"/>
      <c r="AL50" s="9"/>
      <c r="AM50" s="20"/>
      <c r="AN50" s="12"/>
    </row>
    <row r="51" spans="1:55" s="60" customFormat="1" ht="13.5" thickBot="1" x14ac:dyDescent="0.25">
      <c r="A51" s="58" t="s">
        <v>17</v>
      </c>
      <c r="B51" s="59">
        <f t="shared" si="42"/>
        <v>45309.042999999998</v>
      </c>
      <c r="C51" s="70">
        <v>0</v>
      </c>
      <c r="D51" s="70">
        <v>0</v>
      </c>
      <c r="E51" s="13">
        <v>203.95099999999999</v>
      </c>
      <c r="F51" s="13">
        <v>601.45699999999999</v>
      </c>
      <c r="G51" s="13">
        <v>37.816000000000003</v>
      </c>
      <c r="H51" s="14">
        <v>44465.818999999996</v>
      </c>
      <c r="I51" s="59">
        <f t="shared" si="43"/>
        <v>45421.946000000004</v>
      </c>
      <c r="J51" s="70">
        <v>0</v>
      </c>
      <c r="K51" s="70">
        <v>0</v>
      </c>
      <c r="L51" s="13">
        <v>203.95099999999999</v>
      </c>
      <c r="M51" s="13">
        <v>601.45699999999999</v>
      </c>
      <c r="N51" s="13">
        <v>37.816000000000003</v>
      </c>
      <c r="O51" s="21">
        <v>1113.547</v>
      </c>
      <c r="P51" s="14">
        <v>43465.175000000003</v>
      </c>
      <c r="Q51" s="59">
        <f t="shared" si="44"/>
        <v>35882.619000000006</v>
      </c>
      <c r="R51" s="70">
        <v>0</v>
      </c>
      <c r="S51" s="70">
        <v>0</v>
      </c>
      <c r="T51" s="13">
        <v>203.95099999999999</v>
      </c>
      <c r="U51" s="13">
        <v>594.41099999999994</v>
      </c>
      <c r="V51" s="13">
        <v>37.816000000000003</v>
      </c>
      <c r="W51" s="21">
        <v>236.095</v>
      </c>
      <c r="X51" s="14">
        <v>34810.346000000005</v>
      </c>
      <c r="Y51" s="59">
        <f t="shared" si="45"/>
        <v>0</v>
      </c>
      <c r="Z51" s="13"/>
      <c r="AA51" s="13"/>
      <c r="AB51" s="13"/>
      <c r="AC51" s="13"/>
      <c r="AD51" s="13"/>
      <c r="AE51" s="21"/>
      <c r="AF51" s="14"/>
      <c r="AG51" s="59">
        <f t="shared" si="46"/>
        <v>0</v>
      </c>
      <c r="AH51" s="13"/>
      <c r="AI51" s="13"/>
      <c r="AJ51" s="13"/>
      <c r="AK51" s="13"/>
      <c r="AL51" s="13"/>
      <c r="AM51" s="21"/>
      <c r="AN51" s="14"/>
    </row>
    <row r="52" spans="1:55" s="60" customFormat="1" x14ac:dyDescent="0.2"/>
    <row r="53" spans="1:55" s="60" customFormat="1" hidden="1" x14ac:dyDescent="0.2"/>
    <row r="54" spans="1:55" s="60" customFormat="1" hidden="1" x14ac:dyDescent="0.2"/>
    <row r="55" spans="1:55" s="60" customFormat="1" hidden="1" x14ac:dyDescent="0.2"/>
    <row r="56" spans="1:55" s="60" customFormat="1" hidden="1" x14ac:dyDescent="0.2"/>
    <row r="57" spans="1:55" s="60" customFormat="1" hidden="1" x14ac:dyDescent="0.2"/>
    <row r="58" spans="1:55" s="60" customFormat="1" hidden="1" x14ac:dyDescent="0.2"/>
    <row r="59" spans="1:55" s="60" customFormat="1" hidden="1" x14ac:dyDescent="0.2"/>
    <row r="60" spans="1:55" s="10" customFormat="1" hidden="1" x14ac:dyDescent="0.2"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</row>
    <row r="61" spans="1:55" s="10" customFormat="1" hidden="1" x14ac:dyDescent="0.2"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</row>
    <row r="62" spans="1:55" s="10" customFormat="1" hidden="1" x14ac:dyDescent="0.2"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</row>
    <row r="63" spans="1:55" s="10" customFormat="1" hidden="1" x14ac:dyDescent="0.2"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</row>
    <row r="64" spans="1:55" s="10" customFormat="1" hidden="1" x14ac:dyDescent="0.2"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</row>
    <row r="65" spans="41:55" s="10" customFormat="1" hidden="1" x14ac:dyDescent="0.2"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</row>
    <row r="66" spans="41:55" s="10" customFormat="1" hidden="1" x14ac:dyDescent="0.2"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</row>
    <row r="67" spans="41:55" s="10" customFormat="1" hidden="1" x14ac:dyDescent="0.2"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</row>
    <row r="68" spans="41:55" s="10" customFormat="1" hidden="1" x14ac:dyDescent="0.2"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</row>
    <row r="69" spans="41:55" s="10" customFormat="1" hidden="1" x14ac:dyDescent="0.2"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</row>
    <row r="70" spans="41:55" s="10" customFormat="1" hidden="1" x14ac:dyDescent="0.2"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</row>
    <row r="71" spans="41:55" s="10" customFormat="1" hidden="1" x14ac:dyDescent="0.2"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</row>
    <row r="72" spans="41:55" s="10" customFormat="1" hidden="1" x14ac:dyDescent="0.2"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</row>
    <row r="73" spans="41:55" s="10" customFormat="1" hidden="1" x14ac:dyDescent="0.2"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</row>
    <row r="74" spans="41:55" s="10" customFormat="1" hidden="1" x14ac:dyDescent="0.2"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</row>
    <row r="75" spans="41:55" s="10" customFormat="1" hidden="1" x14ac:dyDescent="0.2"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</row>
    <row r="76" spans="41:55" s="10" customFormat="1" hidden="1" x14ac:dyDescent="0.2"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</row>
    <row r="77" spans="41:55" s="10" customFormat="1" hidden="1" x14ac:dyDescent="0.2"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</row>
    <row r="78" spans="41:55" s="10" customFormat="1" hidden="1" x14ac:dyDescent="0.2"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</row>
    <row r="79" spans="41:55" s="10" customFormat="1" hidden="1" x14ac:dyDescent="0.2"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</row>
    <row r="80" spans="41:55" s="10" customFormat="1" hidden="1" x14ac:dyDescent="0.2"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</row>
    <row r="81" spans="41:55" s="10" customFormat="1" hidden="1" x14ac:dyDescent="0.2"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</row>
    <row r="82" spans="41:55" s="10" customFormat="1" hidden="1" x14ac:dyDescent="0.2"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</row>
    <row r="83" spans="41:55" s="10" customFormat="1" hidden="1" x14ac:dyDescent="0.2"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</row>
    <row r="84" spans="41:55" s="10" customFormat="1" hidden="1" x14ac:dyDescent="0.2"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</row>
    <row r="85" spans="41:55" s="10" customFormat="1" hidden="1" x14ac:dyDescent="0.2"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</row>
    <row r="86" spans="41:55" s="10" customFormat="1" hidden="1" x14ac:dyDescent="0.2"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</row>
    <row r="87" spans="41:55" hidden="1" x14ac:dyDescent="0.2"/>
  </sheetData>
  <mergeCells count="40">
    <mergeCell ref="AG41:AN41"/>
    <mergeCell ref="AH42:AN42"/>
    <mergeCell ref="B41:H41"/>
    <mergeCell ref="C42:H42"/>
    <mergeCell ref="I41:P41"/>
    <mergeCell ref="J42:P42"/>
    <mergeCell ref="Q41:X41"/>
    <mergeCell ref="R42:X42"/>
    <mergeCell ref="V28:AB28"/>
    <mergeCell ref="W29:AB29"/>
    <mergeCell ref="Y41:AF41"/>
    <mergeCell ref="Z42:AF42"/>
    <mergeCell ref="AC28:AI28"/>
    <mergeCell ref="AD29:AI29"/>
    <mergeCell ref="B28:G28"/>
    <mergeCell ref="C29:G29"/>
    <mergeCell ref="I29:N29"/>
    <mergeCell ref="H28:N28"/>
    <mergeCell ref="O28:U28"/>
    <mergeCell ref="P29:U29"/>
    <mergeCell ref="Y15:AD15"/>
    <mergeCell ref="Z16:AD16"/>
    <mergeCell ref="B15:F15"/>
    <mergeCell ref="G15:L15"/>
    <mergeCell ref="S15:X15"/>
    <mergeCell ref="C16:F16"/>
    <mergeCell ref="H16:L16"/>
    <mergeCell ref="T16:X16"/>
    <mergeCell ref="N16:R16"/>
    <mergeCell ref="M15:R15"/>
    <mergeCell ref="B2:E2"/>
    <mergeCell ref="F2:J2"/>
    <mergeCell ref="K2:O2"/>
    <mergeCell ref="U2:Y2"/>
    <mergeCell ref="P2:T2"/>
    <mergeCell ref="C3:E3"/>
    <mergeCell ref="G3:J3"/>
    <mergeCell ref="L3:O3"/>
    <mergeCell ref="Q3:T3"/>
    <mergeCell ref="V3:Y3"/>
  </mergeCells>
  <pageMargins left="0.39370078740157483" right="0.39370078740157483" top="0.39370078740157483" bottom="0.39370078740157483" header="0.19685039370078741" footer="0.19685039370078741"/>
  <pageSetup paperSize="9" scale="7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37" zoomScaleNormal="100" workbookViewId="0">
      <selection activeCell="A53" sqref="A53:N53"/>
    </sheetView>
  </sheetViews>
  <sheetFormatPr defaultColWidth="0" defaultRowHeight="15" zeroHeight="1" x14ac:dyDescent="0.25"/>
  <cols>
    <col min="1" max="1" width="27.28515625" style="30" customWidth="1"/>
    <col min="2" max="2" width="10.7109375" style="32" bestFit="1" customWidth="1"/>
    <col min="3" max="7" width="10.140625" style="32" bestFit="1" customWidth="1"/>
    <col min="8" max="8" width="11.7109375" style="32" customWidth="1"/>
    <col min="9" max="14" width="10.140625" style="32" bestFit="1" customWidth="1"/>
    <col min="15" max="15" width="1.7109375" style="32" customWidth="1"/>
    <col min="16" max="17" width="0" style="32" hidden="1" customWidth="1"/>
    <col min="18" max="16384" width="9.140625" style="32" hidden="1"/>
  </cols>
  <sheetData>
    <row r="1" spans="1:14" s="29" customFormat="1" ht="20.100000000000001" customHeight="1" x14ac:dyDescent="0.25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 t="s">
        <v>45</v>
      </c>
    </row>
    <row r="2" spans="1:14" s="30" customFormat="1" x14ac:dyDescent="0.25">
      <c r="A2" s="40"/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2" t="s">
        <v>0</v>
      </c>
      <c r="J2" s="42" t="s">
        <v>0</v>
      </c>
      <c r="K2" s="42" t="s">
        <v>0</v>
      </c>
      <c r="L2" s="42" t="s">
        <v>0</v>
      </c>
      <c r="M2" s="42" t="s">
        <v>0</v>
      </c>
      <c r="N2" s="42" t="s">
        <v>0</v>
      </c>
    </row>
    <row r="3" spans="1:14" s="30" customFormat="1" x14ac:dyDescent="0.25">
      <c r="A3" s="43"/>
      <c r="B3" s="44">
        <v>44197</v>
      </c>
      <c r="C3" s="44">
        <v>44228</v>
      </c>
      <c r="D3" s="44">
        <v>44256</v>
      </c>
      <c r="E3" s="44">
        <v>44287</v>
      </c>
      <c r="F3" s="44">
        <v>44317</v>
      </c>
      <c r="G3" s="44">
        <v>44348</v>
      </c>
      <c r="H3" s="44">
        <v>44378</v>
      </c>
      <c r="I3" s="44">
        <v>44409</v>
      </c>
      <c r="J3" s="44">
        <v>44440</v>
      </c>
      <c r="K3" s="45">
        <v>44470</v>
      </c>
      <c r="L3" s="45">
        <v>44501</v>
      </c>
      <c r="M3" s="45">
        <v>44531</v>
      </c>
      <c r="N3" s="45">
        <v>44562</v>
      </c>
    </row>
    <row r="4" spans="1:14" ht="25.5" x14ac:dyDescent="0.25">
      <c r="A4" s="31" t="s">
        <v>42</v>
      </c>
      <c r="B4" s="2">
        <f>SUM(B5:B12)</f>
        <v>240079.4</v>
      </c>
      <c r="C4" s="2">
        <f t="shared" ref="C4:N4" si="0">SUM(C5:C12)</f>
        <v>320763.09999999998</v>
      </c>
      <c r="D4" s="2">
        <f t="shared" si="0"/>
        <v>335509.7</v>
      </c>
      <c r="E4" s="2">
        <f t="shared" si="0"/>
        <v>319758.7</v>
      </c>
      <c r="F4" s="2">
        <f t="shared" si="0"/>
        <v>299655.09999999998</v>
      </c>
      <c r="G4" s="2">
        <f t="shared" si="0"/>
        <v>285486.40000000002</v>
      </c>
      <c r="H4" s="2">
        <f t="shared" si="0"/>
        <v>274673.5</v>
      </c>
      <c r="I4" s="2">
        <f t="shared" si="0"/>
        <v>269145.2</v>
      </c>
      <c r="J4" s="2">
        <f t="shared" si="0"/>
        <v>271576.2</v>
      </c>
      <c r="K4" s="2">
        <f t="shared" si="0"/>
        <v>264086.2</v>
      </c>
      <c r="L4" s="2">
        <f t="shared" si="0"/>
        <v>313892.7</v>
      </c>
      <c r="M4" s="2">
        <f t="shared" si="0"/>
        <v>355746.2</v>
      </c>
      <c r="N4" s="2">
        <f t="shared" si="0"/>
        <v>356069.7</v>
      </c>
    </row>
    <row r="5" spans="1:14" x14ac:dyDescent="0.25">
      <c r="A5" s="33" t="s">
        <v>1</v>
      </c>
      <c r="B5" s="4">
        <v>15481.7</v>
      </c>
      <c r="C5" s="4">
        <v>13658.9</v>
      </c>
      <c r="D5" s="4">
        <v>23271.3</v>
      </c>
      <c r="E5" s="4">
        <v>16848.3</v>
      </c>
      <c r="F5" s="4">
        <v>10522.8</v>
      </c>
      <c r="G5" s="4">
        <v>7032.4</v>
      </c>
      <c r="H5" s="4">
        <v>10658.5</v>
      </c>
      <c r="I5" s="4">
        <v>11156.4</v>
      </c>
      <c r="J5" s="4">
        <v>12440.5</v>
      </c>
      <c r="K5" s="4">
        <v>12384.4</v>
      </c>
      <c r="L5" s="4">
        <v>13240.8</v>
      </c>
      <c r="M5" s="4">
        <v>14401.5</v>
      </c>
      <c r="N5" s="4">
        <v>32715.5</v>
      </c>
    </row>
    <row r="6" spans="1:14" x14ac:dyDescent="0.25">
      <c r="A6" s="34" t="s">
        <v>23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4">
        <v>0.4</v>
      </c>
      <c r="K6" s="4">
        <v>4.5999999999999996</v>
      </c>
      <c r="L6" s="64">
        <v>0</v>
      </c>
      <c r="M6" s="64">
        <v>0</v>
      </c>
      <c r="N6" s="64">
        <v>0</v>
      </c>
    </row>
    <row r="7" spans="1:14" x14ac:dyDescent="0.25">
      <c r="A7" s="34" t="s">
        <v>2</v>
      </c>
      <c r="B7" s="5">
        <v>634.70000000000005</v>
      </c>
      <c r="C7" s="5">
        <v>577.9</v>
      </c>
      <c r="D7" s="5">
        <v>1091.0999999999999</v>
      </c>
      <c r="E7" s="5">
        <v>897.7</v>
      </c>
      <c r="F7" s="5">
        <v>1056.3</v>
      </c>
      <c r="G7" s="5">
        <v>1595.2</v>
      </c>
      <c r="H7" s="5">
        <v>2801.5</v>
      </c>
      <c r="I7" s="5">
        <v>2810.5</v>
      </c>
      <c r="J7" s="5">
        <v>4327.3</v>
      </c>
      <c r="K7" s="5">
        <v>4584.6000000000004</v>
      </c>
      <c r="L7" s="5">
        <v>6153.1</v>
      </c>
      <c r="M7" s="5">
        <v>9709.7000000000007</v>
      </c>
      <c r="N7" s="5">
        <v>6277.7</v>
      </c>
    </row>
    <row r="8" spans="1:14" x14ac:dyDescent="0.25">
      <c r="A8" s="34" t="s">
        <v>3</v>
      </c>
      <c r="B8" s="5">
        <v>8605.2000000000007</v>
      </c>
      <c r="C8" s="5">
        <v>10991.1</v>
      </c>
      <c r="D8" s="5">
        <v>8986.2000000000007</v>
      </c>
      <c r="E8" s="5">
        <v>8917.2000000000007</v>
      </c>
      <c r="F8" s="5">
        <v>9667.9</v>
      </c>
      <c r="G8" s="5">
        <v>9532.7000000000007</v>
      </c>
      <c r="H8" s="5">
        <v>6914.7</v>
      </c>
      <c r="I8" s="5">
        <v>6821.7</v>
      </c>
      <c r="J8" s="5">
        <v>6858.2</v>
      </c>
      <c r="K8" s="5">
        <v>7146.3</v>
      </c>
      <c r="L8" s="5">
        <v>5872.6</v>
      </c>
      <c r="M8" s="5">
        <v>8194.6</v>
      </c>
      <c r="N8" s="5">
        <v>11745.4</v>
      </c>
    </row>
    <row r="9" spans="1:14" ht="25.5" x14ac:dyDescent="0.25">
      <c r="A9" s="34" t="s">
        <v>44</v>
      </c>
      <c r="B9" s="5">
        <v>877.3</v>
      </c>
      <c r="C9" s="5">
        <v>4731.8</v>
      </c>
      <c r="D9" s="5">
        <v>5471.1</v>
      </c>
      <c r="E9" s="5">
        <v>6394</v>
      </c>
      <c r="F9" s="5">
        <v>5593.3</v>
      </c>
      <c r="G9" s="5">
        <v>5980.7</v>
      </c>
      <c r="H9" s="5">
        <v>3801.6</v>
      </c>
      <c r="I9" s="5">
        <v>3517.5</v>
      </c>
      <c r="J9" s="5">
        <v>4102.2</v>
      </c>
      <c r="K9" s="5">
        <v>3550.8</v>
      </c>
      <c r="L9" s="5">
        <v>8310.4</v>
      </c>
      <c r="M9" s="5">
        <v>11641.9</v>
      </c>
      <c r="N9" s="5">
        <v>5399.9</v>
      </c>
    </row>
    <row r="10" spans="1:14" ht="25.5" x14ac:dyDescent="0.25">
      <c r="A10" s="34" t="s">
        <v>43</v>
      </c>
      <c r="B10" s="5">
        <v>4247.8999999999996</v>
      </c>
      <c r="C10" s="5">
        <v>10663.7</v>
      </c>
      <c r="D10" s="5">
        <v>13716.1</v>
      </c>
      <c r="E10" s="5">
        <v>15712.3</v>
      </c>
      <c r="F10" s="5">
        <v>14824.4</v>
      </c>
      <c r="G10" s="5">
        <v>15118.9</v>
      </c>
      <c r="H10" s="5">
        <v>10147.200000000001</v>
      </c>
      <c r="I10" s="5">
        <v>8301.4</v>
      </c>
      <c r="J10" s="5">
        <v>8487.2999999999993</v>
      </c>
      <c r="K10" s="5">
        <v>10915.1</v>
      </c>
      <c r="L10" s="5">
        <v>18982.900000000001</v>
      </c>
      <c r="M10" s="5">
        <v>25587.3</v>
      </c>
      <c r="N10" s="5">
        <v>12244.2</v>
      </c>
    </row>
    <row r="11" spans="1:14" x14ac:dyDescent="0.25">
      <c r="A11" s="34" t="s">
        <v>24</v>
      </c>
      <c r="B11" s="5">
        <v>187537.6</v>
      </c>
      <c r="C11" s="5">
        <v>258157.9</v>
      </c>
      <c r="D11" s="5">
        <v>256183.9</v>
      </c>
      <c r="E11" s="5">
        <v>248233.3</v>
      </c>
      <c r="F11" s="5">
        <v>233733.4</v>
      </c>
      <c r="G11" s="5">
        <v>227300.1</v>
      </c>
      <c r="H11" s="5">
        <v>223122.1</v>
      </c>
      <c r="I11" s="5">
        <v>216396.3</v>
      </c>
      <c r="J11" s="5">
        <v>210355.3</v>
      </c>
      <c r="K11" s="5">
        <v>199034.2</v>
      </c>
      <c r="L11" s="5">
        <v>205194.4</v>
      </c>
      <c r="M11" s="5">
        <v>210704.9</v>
      </c>
      <c r="N11" s="5">
        <v>238976.9</v>
      </c>
    </row>
    <row r="12" spans="1:14" x14ac:dyDescent="0.25">
      <c r="A12" s="34" t="s">
        <v>4</v>
      </c>
      <c r="B12" s="5">
        <v>22694.999999999971</v>
      </c>
      <c r="C12" s="5">
        <v>21981.799999999988</v>
      </c>
      <c r="D12" s="5">
        <v>26790</v>
      </c>
      <c r="E12" s="5">
        <v>22755.900000000023</v>
      </c>
      <c r="F12" s="5">
        <v>24257</v>
      </c>
      <c r="G12" s="5">
        <v>18926.400000000001</v>
      </c>
      <c r="H12" s="5">
        <v>17227.899999999994</v>
      </c>
      <c r="I12" s="5">
        <v>20141.400000000023</v>
      </c>
      <c r="J12" s="5">
        <v>25005.000000000029</v>
      </c>
      <c r="K12" s="5">
        <v>26466.200000000012</v>
      </c>
      <c r="L12" s="5">
        <v>56138.5</v>
      </c>
      <c r="M12" s="5">
        <v>75506.299999999988</v>
      </c>
      <c r="N12" s="5">
        <v>48710.100000000035</v>
      </c>
    </row>
    <row r="13" spans="1:14" ht="20.100000000000001" customHeight="1" x14ac:dyDescent="0.25">
      <c r="A13" s="35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s="29" customFormat="1" ht="20.100000000000001" customHeight="1" x14ac:dyDescent="0.25">
      <c r="A14" s="52" t="s">
        <v>25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 t="s">
        <v>45</v>
      </c>
    </row>
    <row r="15" spans="1:14" x14ac:dyDescent="0.25">
      <c r="A15" s="40"/>
      <c r="B15" s="46" t="s">
        <v>0</v>
      </c>
      <c r="C15" s="47" t="s">
        <v>0</v>
      </c>
      <c r="D15" s="47" t="s">
        <v>0</v>
      </c>
      <c r="E15" s="47" t="s">
        <v>0</v>
      </c>
      <c r="F15" s="47" t="s">
        <v>0</v>
      </c>
      <c r="G15" s="47" t="s">
        <v>0</v>
      </c>
      <c r="H15" s="47" t="s">
        <v>0</v>
      </c>
      <c r="I15" s="48" t="s">
        <v>0</v>
      </c>
      <c r="J15" s="48" t="s">
        <v>0</v>
      </c>
      <c r="K15" s="48" t="s">
        <v>0</v>
      </c>
      <c r="L15" s="48" t="s">
        <v>0</v>
      </c>
      <c r="M15" s="48" t="s">
        <v>0</v>
      </c>
      <c r="N15" s="48" t="s">
        <v>0</v>
      </c>
    </row>
    <row r="16" spans="1:14" x14ac:dyDescent="0.25">
      <c r="A16" s="43"/>
      <c r="B16" s="49">
        <v>44562</v>
      </c>
      <c r="C16" s="50">
        <v>44593</v>
      </c>
      <c r="D16" s="50">
        <v>44621</v>
      </c>
      <c r="E16" s="50">
        <v>44652</v>
      </c>
      <c r="F16" s="50">
        <v>44682</v>
      </c>
      <c r="G16" s="50">
        <v>44713</v>
      </c>
      <c r="H16" s="50">
        <v>44743</v>
      </c>
      <c r="I16" s="50">
        <v>44774</v>
      </c>
      <c r="J16" s="50">
        <v>44805</v>
      </c>
      <c r="K16" s="51">
        <v>44835</v>
      </c>
      <c r="L16" s="51">
        <v>44866</v>
      </c>
      <c r="M16" s="51">
        <v>44896</v>
      </c>
      <c r="N16" s="51">
        <v>44927</v>
      </c>
    </row>
    <row r="17" spans="1:14" ht="25.5" x14ac:dyDescent="0.25">
      <c r="A17" s="31" t="s">
        <v>42</v>
      </c>
      <c r="B17" s="2">
        <f>SUM(B18:B25)</f>
        <v>356069.7</v>
      </c>
      <c r="C17" s="2">
        <f t="shared" ref="C17:N17" si="1">SUM(C18:C25)</f>
        <v>382371.2</v>
      </c>
      <c r="D17" s="2">
        <f t="shared" si="1"/>
        <v>379220.7</v>
      </c>
      <c r="E17" s="2">
        <f t="shared" si="1"/>
        <v>386192.4</v>
      </c>
      <c r="F17" s="2">
        <f t="shared" si="1"/>
        <v>357989.4</v>
      </c>
      <c r="G17" s="2">
        <f t="shared" si="1"/>
        <v>315515.7</v>
      </c>
      <c r="H17" s="2">
        <f t="shared" si="1"/>
        <v>287713.09999999998</v>
      </c>
      <c r="I17" s="2">
        <f t="shared" si="1"/>
        <v>291281.90000000002</v>
      </c>
      <c r="J17" s="2">
        <f t="shared" si="1"/>
        <v>292899</v>
      </c>
      <c r="K17" s="2">
        <f t="shared" si="1"/>
        <v>294559.09999999998</v>
      </c>
      <c r="L17" s="2">
        <f t="shared" si="1"/>
        <v>321059.3</v>
      </c>
      <c r="M17" s="2">
        <f t="shared" si="1"/>
        <v>333277</v>
      </c>
      <c r="N17" s="2">
        <f t="shared" si="1"/>
        <v>301463.59999999998</v>
      </c>
    </row>
    <row r="18" spans="1:14" x14ac:dyDescent="0.25">
      <c r="A18" s="33" t="s">
        <v>1</v>
      </c>
      <c r="B18" s="4">
        <v>32715.5</v>
      </c>
      <c r="C18" s="4">
        <v>25385.4</v>
      </c>
      <c r="D18" s="4">
        <v>23159.5</v>
      </c>
      <c r="E18" s="4">
        <v>18799.2</v>
      </c>
      <c r="F18" s="4">
        <v>20164.599999999999</v>
      </c>
      <c r="G18" s="4">
        <v>20736</v>
      </c>
      <c r="H18" s="4">
        <v>18277.7</v>
      </c>
      <c r="I18" s="4">
        <v>17871.3</v>
      </c>
      <c r="J18" s="4">
        <v>18288.400000000001</v>
      </c>
      <c r="K18" s="4">
        <v>16286.3</v>
      </c>
      <c r="L18" s="4">
        <v>16662.900000000001</v>
      </c>
      <c r="M18" s="4">
        <v>14934.3</v>
      </c>
      <c r="N18" s="4">
        <v>14977.5</v>
      </c>
    </row>
    <row r="19" spans="1:14" x14ac:dyDescent="0.25">
      <c r="A19" s="34" t="s">
        <v>23</v>
      </c>
      <c r="B19" s="64">
        <v>0</v>
      </c>
      <c r="C19" s="64">
        <v>0</v>
      </c>
      <c r="D19" s="64">
        <v>0</v>
      </c>
      <c r="E19" s="64">
        <v>0</v>
      </c>
      <c r="F19" s="4">
        <v>3</v>
      </c>
      <c r="G19" s="64">
        <v>0</v>
      </c>
      <c r="H19" s="64">
        <v>0</v>
      </c>
      <c r="I19" s="4">
        <v>0.5</v>
      </c>
      <c r="J19" s="64">
        <v>0</v>
      </c>
      <c r="K19" s="64">
        <v>0</v>
      </c>
      <c r="L19" s="64">
        <v>0</v>
      </c>
      <c r="M19" s="4">
        <v>0.3</v>
      </c>
      <c r="N19" s="64">
        <v>0</v>
      </c>
    </row>
    <row r="20" spans="1:14" x14ac:dyDescent="0.25">
      <c r="A20" s="34" t="s">
        <v>2</v>
      </c>
      <c r="B20" s="5">
        <v>6277.7</v>
      </c>
      <c r="C20" s="5">
        <v>2949.8</v>
      </c>
      <c r="D20" s="5">
        <v>2512.1</v>
      </c>
      <c r="E20" s="4">
        <v>6175.9</v>
      </c>
      <c r="F20" s="5">
        <v>3569.6</v>
      </c>
      <c r="G20" s="5">
        <v>2318.5</v>
      </c>
      <c r="H20" s="5">
        <v>1216.5</v>
      </c>
      <c r="I20" s="5">
        <v>1091.0999999999999</v>
      </c>
      <c r="J20" s="5">
        <v>1516.3</v>
      </c>
      <c r="K20" s="5">
        <v>1285.4000000000001</v>
      </c>
      <c r="L20" s="5">
        <v>1880.2</v>
      </c>
      <c r="M20" s="5">
        <v>2380.1</v>
      </c>
      <c r="N20" s="5">
        <v>1371.8</v>
      </c>
    </row>
    <row r="21" spans="1:14" x14ac:dyDescent="0.25">
      <c r="A21" s="34" t="s">
        <v>3</v>
      </c>
      <c r="B21" s="5">
        <v>11745.4</v>
      </c>
      <c r="C21" s="5">
        <v>13646.9</v>
      </c>
      <c r="D21" s="5">
        <v>14432.7</v>
      </c>
      <c r="E21" s="5">
        <v>13839.4</v>
      </c>
      <c r="F21" s="5">
        <v>13346.2</v>
      </c>
      <c r="G21" s="5">
        <v>12164.4</v>
      </c>
      <c r="H21" s="5">
        <v>10889.2</v>
      </c>
      <c r="I21" s="5">
        <v>10842.9</v>
      </c>
      <c r="J21" s="5">
        <v>12099.4</v>
      </c>
      <c r="K21" s="5">
        <v>13817.9</v>
      </c>
      <c r="L21" s="5">
        <v>14323.1</v>
      </c>
      <c r="M21" s="5">
        <v>13999.2</v>
      </c>
      <c r="N21" s="5">
        <v>12323</v>
      </c>
    </row>
    <row r="22" spans="1:14" ht="25.5" x14ac:dyDescent="0.25">
      <c r="A22" s="34" t="s">
        <v>44</v>
      </c>
      <c r="B22" s="5">
        <v>5399.9</v>
      </c>
      <c r="C22" s="5">
        <v>13984.1</v>
      </c>
      <c r="D22" s="5">
        <v>16978.400000000001</v>
      </c>
      <c r="E22" s="5">
        <v>15423.1</v>
      </c>
      <c r="F22" s="5">
        <v>13779.5</v>
      </c>
      <c r="G22" s="5">
        <v>11764.1</v>
      </c>
      <c r="H22" s="5">
        <v>6359.4</v>
      </c>
      <c r="I22" s="5">
        <v>7066.1</v>
      </c>
      <c r="J22" s="5">
        <v>7341.7</v>
      </c>
      <c r="K22" s="5">
        <v>7459.8</v>
      </c>
      <c r="L22" s="5">
        <v>11573.7</v>
      </c>
      <c r="M22" s="5">
        <v>12454</v>
      </c>
      <c r="N22" s="5">
        <v>3740.1</v>
      </c>
    </row>
    <row r="23" spans="1:14" ht="25.5" x14ac:dyDescent="0.25">
      <c r="A23" s="34" t="s">
        <v>43</v>
      </c>
      <c r="B23" s="5">
        <v>12244.2</v>
      </c>
      <c r="C23" s="5">
        <v>31580.9</v>
      </c>
      <c r="D23" s="5">
        <v>30396.7</v>
      </c>
      <c r="E23" s="5">
        <v>20563.7</v>
      </c>
      <c r="F23" s="5">
        <v>17024.099999999999</v>
      </c>
      <c r="G23" s="5">
        <v>15600.7</v>
      </c>
      <c r="H23" s="5">
        <v>11852.9</v>
      </c>
      <c r="I23" s="5">
        <v>11059.3</v>
      </c>
      <c r="J23" s="5">
        <v>11247.2</v>
      </c>
      <c r="K23" s="5">
        <v>13181.8</v>
      </c>
      <c r="L23" s="5">
        <v>18127.3</v>
      </c>
      <c r="M23" s="5">
        <v>23053.9</v>
      </c>
      <c r="N23" s="5">
        <v>3474.6</v>
      </c>
    </row>
    <row r="24" spans="1:14" x14ac:dyDescent="0.25">
      <c r="A24" s="34" t="s">
        <v>24</v>
      </c>
      <c r="B24" s="5">
        <v>238976.9</v>
      </c>
      <c r="C24" s="5">
        <v>257244.3</v>
      </c>
      <c r="D24" s="5">
        <v>252963.4</v>
      </c>
      <c r="E24" s="5">
        <v>272519.90000000002</v>
      </c>
      <c r="F24" s="5">
        <v>261291.4</v>
      </c>
      <c r="G24" s="5">
        <v>230299.8</v>
      </c>
      <c r="H24" s="5">
        <v>220421.5</v>
      </c>
      <c r="I24" s="5">
        <v>221524.3</v>
      </c>
      <c r="J24" s="5">
        <v>218565.5</v>
      </c>
      <c r="K24" s="5">
        <v>217729.4</v>
      </c>
      <c r="L24" s="5">
        <v>228322.3</v>
      </c>
      <c r="M24" s="5">
        <v>229054.5</v>
      </c>
      <c r="N24" s="5">
        <v>233524.4</v>
      </c>
    </row>
    <row r="25" spans="1:14" x14ac:dyDescent="0.25">
      <c r="A25" s="34" t="s">
        <v>4</v>
      </c>
      <c r="B25" s="5">
        <v>48710.100000000035</v>
      </c>
      <c r="C25" s="5">
        <v>37579.799999999988</v>
      </c>
      <c r="D25" s="5">
        <v>38777.900000000023</v>
      </c>
      <c r="E25" s="5">
        <v>38871.200000000012</v>
      </c>
      <c r="F25" s="5">
        <v>28811</v>
      </c>
      <c r="G25" s="5">
        <v>22632.200000000012</v>
      </c>
      <c r="H25" s="5">
        <v>18695.899999999965</v>
      </c>
      <c r="I25" s="5">
        <v>21826.400000000023</v>
      </c>
      <c r="J25" s="5">
        <v>23840.5</v>
      </c>
      <c r="K25" s="5">
        <v>24798.5</v>
      </c>
      <c r="L25" s="5">
        <v>30169.799999999988</v>
      </c>
      <c r="M25" s="5">
        <v>37400.700000000012</v>
      </c>
      <c r="N25" s="5">
        <v>32052.199999999953</v>
      </c>
    </row>
    <row r="26" spans="1:14" ht="20.100000000000001" customHeight="1" x14ac:dyDescent="0.25">
      <c r="A26" s="35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s="29" customFormat="1" ht="20.100000000000001" customHeight="1" x14ac:dyDescent="0.25">
      <c r="A27" s="52" t="s">
        <v>26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 t="s">
        <v>45</v>
      </c>
    </row>
    <row r="28" spans="1:14" x14ac:dyDescent="0.25">
      <c r="A28" s="40"/>
      <c r="B28" s="47" t="s">
        <v>0</v>
      </c>
      <c r="C28" s="47" t="s">
        <v>0</v>
      </c>
      <c r="D28" s="47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8" t="s">
        <v>0</v>
      </c>
      <c r="J28" s="48" t="s">
        <v>0</v>
      </c>
      <c r="K28" s="48" t="s">
        <v>0</v>
      </c>
      <c r="L28" s="48" t="s">
        <v>0</v>
      </c>
      <c r="M28" s="48" t="s">
        <v>0</v>
      </c>
      <c r="N28" s="48" t="s">
        <v>0</v>
      </c>
    </row>
    <row r="29" spans="1:14" x14ac:dyDescent="0.25">
      <c r="A29" s="43"/>
      <c r="B29" s="50">
        <v>44927</v>
      </c>
      <c r="C29" s="50">
        <v>44958</v>
      </c>
      <c r="D29" s="50">
        <v>44986</v>
      </c>
      <c r="E29" s="50">
        <v>45017</v>
      </c>
      <c r="F29" s="50">
        <v>45047</v>
      </c>
      <c r="G29" s="50">
        <v>45078</v>
      </c>
      <c r="H29" s="50">
        <v>45108</v>
      </c>
      <c r="I29" s="50">
        <v>45139</v>
      </c>
      <c r="J29" s="50">
        <v>45170</v>
      </c>
      <c r="K29" s="51">
        <v>45200</v>
      </c>
      <c r="L29" s="51">
        <v>45231</v>
      </c>
      <c r="M29" s="51">
        <v>45261</v>
      </c>
      <c r="N29" s="51">
        <v>45292</v>
      </c>
    </row>
    <row r="30" spans="1:14" ht="25.5" x14ac:dyDescent="0.25">
      <c r="A30" s="31" t="s">
        <v>42</v>
      </c>
      <c r="B30" s="2">
        <f>SUM(B31:B38)</f>
        <v>301463.59999999998</v>
      </c>
      <c r="C30" s="2">
        <f t="shared" ref="C30:M30" si="2">SUM(C31:C38)</f>
        <v>349189.2</v>
      </c>
      <c r="D30" s="2">
        <f t="shared" si="2"/>
        <v>364031.6</v>
      </c>
      <c r="E30" s="2">
        <f t="shared" si="2"/>
        <v>356913.1</v>
      </c>
      <c r="F30" s="2">
        <f t="shared" si="2"/>
        <v>351924.8</v>
      </c>
      <c r="G30" s="2">
        <f t="shared" si="2"/>
        <v>316385.5</v>
      </c>
      <c r="H30" s="2">
        <f t="shared" si="2"/>
        <v>373480.9</v>
      </c>
      <c r="I30" s="2">
        <f t="shared" si="2"/>
        <v>396292.8</v>
      </c>
      <c r="J30" s="2">
        <f t="shared" si="2"/>
        <v>419351.3</v>
      </c>
      <c r="K30" s="2">
        <f t="shared" si="2"/>
        <v>414532.07299999997</v>
      </c>
      <c r="L30" s="2">
        <f t="shared" si="2"/>
        <v>445701.37729999993</v>
      </c>
      <c r="M30" s="2">
        <f t="shared" si="2"/>
        <v>488405.59937000001</v>
      </c>
      <c r="N30" s="2">
        <f>SUM(N31:N38)</f>
        <v>491136.95264999999</v>
      </c>
    </row>
    <row r="31" spans="1:14" x14ac:dyDescent="0.25">
      <c r="A31" s="33" t="s">
        <v>1</v>
      </c>
      <c r="B31" s="4">
        <v>14977.5</v>
      </c>
      <c r="C31" s="4">
        <v>14730.6</v>
      </c>
      <c r="D31" s="4">
        <v>14299.2</v>
      </c>
      <c r="E31" s="4">
        <v>15514.2</v>
      </c>
      <c r="F31" s="4">
        <v>10272.9</v>
      </c>
      <c r="G31" s="4">
        <v>9363.2000000000007</v>
      </c>
      <c r="H31" s="4">
        <v>8584</v>
      </c>
      <c r="I31" s="4">
        <v>9180.6</v>
      </c>
      <c r="J31" s="4">
        <v>10041.1</v>
      </c>
      <c r="K31" s="4">
        <v>7213.2870000000003</v>
      </c>
      <c r="L31" s="4">
        <v>7943.9340000000002</v>
      </c>
      <c r="M31" s="4">
        <v>6388.12</v>
      </c>
      <c r="N31" s="4">
        <v>6654.5379999999996</v>
      </c>
    </row>
    <row r="32" spans="1:14" x14ac:dyDescent="0.25">
      <c r="A32" s="34" t="s">
        <v>23</v>
      </c>
      <c r="B32" s="64">
        <v>0</v>
      </c>
      <c r="C32" s="64">
        <v>0</v>
      </c>
      <c r="D32" s="64">
        <v>0</v>
      </c>
      <c r="E32" s="4">
        <v>0.1</v>
      </c>
      <c r="F32" s="4">
        <v>0.3</v>
      </c>
      <c r="G32" s="4">
        <v>0.3</v>
      </c>
      <c r="H32" s="4">
        <v>0.3</v>
      </c>
      <c r="I32" s="4">
        <v>0.3</v>
      </c>
      <c r="J32" s="4">
        <v>0.8</v>
      </c>
      <c r="K32" s="64">
        <v>0</v>
      </c>
      <c r="L32" s="64">
        <v>0</v>
      </c>
      <c r="M32" s="4">
        <v>0.27300000000000002</v>
      </c>
      <c r="N32" s="64">
        <v>0</v>
      </c>
    </row>
    <row r="33" spans="1:14" x14ac:dyDescent="0.25">
      <c r="A33" s="34" t="s">
        <v>2</v>
      </c>
      <c r="B33" s="5">
        <v>1371.8</v>
      </c>
      <c r="C33" s="5">
        <v>1881.1</v>
      </c>
      <c r="D33" s="5">
        <v>1933.9</v>
      </c>
      <c r="E33" s="5">
        <v>1270.5</v>
      </c>
      <c r="F33" s="5">
        <v>1283.8</v>
      </c>
      <c r="G33" s="5">
        <v>1193</v>
      </c>
      <c r="H33" s="5">
        <v>1056.4000000000001</v>
      </c>
      <c r="I33" s="5">
        <v>1338.4</v>
      </c>
      <c r="J33" s="5">
        <v>1474.8</v>
      </c>
      <c r="K33" s="5">
        <v>2338.6869999999999</v>
      </c>
      <c r="L33" s="5">
        <v>2331.8330000000001</v>
      </c>
      <c r="M33" s="5">
        <v>2426.2809999999999</v>
      </c>
      <c r="N33" s="5">
        <v>1540.134</v>
      </c>
    </row>
    <row r="34" spans="1:14" x14ac:dyDescent="0.25">
      <c r="A34" s="34" t="s">
        <v>3</v>
      </c>
      <c r="B34" s="5">
        <v>12323</v>
      </c>
      <c r="C34" s="5">
        <v>14098.9</v>
      </c>
      <c r="D34" s="5">
        <v>15760.5</v>
      </c>
      <c r="E34" s="5">
        <v>14533.6</v>
      </c>
      <c r="F34" s="5">
        <v>15295.2</v>
      </c>
      <c r="G34" s="5">
        <v>13275.3</v>
      </c>
      <c r="H34" s="5">
        <v>15512.2</v>
      </c>
      <c r="I34" s="5">
        <v>14090.3</v>
      </c>
      <c r="J34" s="5">
        <v>16359.8</v>
      </c>
      <c r="K34" s="5">
        <v>16063.528</v>
      </c>
      <c r="L34" s="5">
        <v>16989.899000000001</v>
      </c>
      <c r="M34" s="5">
        <v>19526.168000000001</v>
      </c>
      <c r="N34" s="5">
        <v>16448.773000000001</v>
      </c>
    </row>
    <row r="35" spans="1:14" ht="25.5" x14ac:dyDescent="0.25">
      <c r="A35" s="34" t="s">
        <v>44</v>
      </c>
      <c r="B35" s="5">
        <v>3740.1</v>
      </c>
      <c r="C35" s="5">
        <v>13274.2</v>
      </c>
      <c r="D35" s="5">
        <v>15810.7</v>
      </c>
      <c r="E35" s="5">
        <v>12488.2</v>
      </c>
      <c r="F35" s="5">
        <v>12301.1</v>
      </c>
      <c r="G35" s="5">
        <v>13208.7</v>
      </c>
      <c r="H35" s="5">
        <v>10609.6</v>
      </c>
      <c r="I35" s="5">
        <v>10715</v>
      </c>
      <c r="J35" s="5">
        <v>9793.6</v>
      </c>
      <c r="K35" s="5">
        <v>10834.842000000001</v>
      </c>
      <c r="L35" s="5">
        <v>11496.227000000001</v>
      </c>
      <c r="M35" s="5">
        <v>13421.325000000001</v>
      </c>
      <c r="N35" s="5">
        <v>6040.7190000000001</v>
      </c>
    </row>
    <row r="36" spans="1:14" ht="25.5" x14ac:dyDescent="0.25">
      <c r="A36" s="34" t="s">
        <v>43</v>
      </c>
      <c r="B36" s="5">
        <v>3474.6</v>
      </c>
      <c r="C36" s="5">
        <v>23436.9</v>
      </c>
      <c r="D36" s="5">
        <v>28415.5</v>
      </c>
      <c r="E36" s="5">
        <v>28244.9</v>
      </c>
      <c r="F36" s="5">
        <v>26022.9</v>
      </c>
      <c r="G36" s="5">
        <v>21975.7</v>
      </c>
      <c r="H36" s="5">
        <v>15611.5</v>
      </c>
      <c r="I36" s="5">
        <v>14732.1</v>
      </c>
      <c r="J36" s="5">
        <v>14252.1</v>
      </c>
      <c r="K36" s="5">
        <v>16893.571</v>
      </c>
      <c r="L36" s="5">
        <v>21817.973999999998</v>
      </c>
      <c r="M36" s="5">
        <v>27838.946</v>
      </c>
      <c r="N36" s="5">
        <v>4610.0649999999996</v>
      </c>
    </row>
    <row r="37" spans="1:14" x14ac:dyDescent="0.25">
      <c r="A37" s="34" t="s">
        <v>24</v>
      </c>
      <c r="B37" s="5">
        <v>233524.4</v>
      </c>
      <c r="C37" s="5">
        <v>233524.4</v>
      </c>
      <c r="D37" s="5">
        <v>252906.6</v>
      </c>
      <c r="E37" s="5">
        <v>256429.3</v>
      </c>
      <c r="F37" s="5">
        <v>258379.3</v>
      </c>
      <c r="G37" s="5">
        <v>236244.8</v>
      </c>
      <c r="H37" s="5">
        <v>299777.09999999998</v>
      </c>
      <c r="I37" s="5">
        <v>323285.7</v>
      </c>
      <c r="J37" s="5">
        <v>341253.7</v>
      </c>
      <c r="K37" s="5">
        <v>334379.66399999999</v>
      </c>
      <c r="L37" s="5">
        <v>352232.18729999999</v>
      </c>
      <c r="M37" s="5">
        <v>385353.91236999998</v>
      </c>
      <c r="N37" s="5">
        <v>416795.38565000001</v>
      </c>
    </row>
    <row r="38" spans="1:14" x14ac:dyDescent="0.25">
      <c r="A38" s="34" t="s">
        <v>4</v>
      </c>
      <c r="B38" s="5">
        <v>32052.199999999953</v>
      </c>
      <c r="C38" s="5">
        <v>48243.100000000035</v>
      </c>
      <c r="D38" s="5">
        <v>34905.199999999953</v>
      </c>
      <c r="E38" s="5">
        <v>28432.299999999988</v>
      </c>
      <c r="F38" s="5">
        <v>28369.299999999988</v>
      </c>
      <c r="G38" s="5">
        <v>21124.5</v>
      </c>
      <c r="H38" s="5">
        <v>22329.800000000047</v>
      </c>
      <c r="I38" s="5">
        <v>22950.399999999965</v>
      </c>
      <c r="J38" s="5">
        <v>26175.399999999965</v>
      </c>
      <c r="K38" s="5">
        <v>26808.494000000006</v>
      </c>
      <c r="L38" s="5">
        <v>32889.322999999997</v>
      </c>
      <c r="M38" s="5">
        <v>33450.574000000001</v>
      </c>
      <c r="N38" s="5">
        <v>39047.338000000003</v>
      </c>
    </row>
    <row r="39" spans="1:14" ht="20.100000000000001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39"/>
    </row>
    <row r="40" spans="1:14" s="29" customFormat="1" ht="20.100000000000001" customHeight="1" x14ac:dyDescent="0.25">
      <c r="A40" s="52" t="s">
        <v>29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 t="s">
        <v>45</v>
      </c>
    </row>
    <row r="41" spans="1:14" x14ac:dyDescent="0.25">
      <c r="A41" s="40"/>
      <c r="B41" s="47" t="s">
        <v>0</v>
      </c>
      <c r="C41" s="47" t="s">
        <v>0</v>
      </c>
      <c r="D41" s="47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8" t="s">
        <v>0</v>
      </c>
      <c r="J41" s="48" t="s">
        <v>0</v>
      </c>
      <c r="K41" s="48" t="s">
        <v>0</v>
      </c>
      <c r="L41" s="48" t="s">
        <v>0</v>
      </c>
      <c r="M41" s="48" t="s">
        <v>0</v>
      </c>
      <c r="N41" s="48" t="s">
        <v>0</v>
      </c>
    </row>
    <row r="42" spans="1:14" x14ac:dyDescent="0.25">
      <c r="A42" s="43"/>
      <c r="B42" s="50">
        <v>45292</v>
      </c>
      <c r="C42" s="50">
        <v>45323</v>
      </c>
      <c r="D42" s="50">
        <v>45352</v>
      </c>
      <c r="E42" s="50">
        <v>45383</v>
      </c>
      <c r="F42" s="50">
        <v>45413</v>
      </c>
      <c r="G42" s="50">
        <v>45444</v>
      </c>
      <c r="H42" s="50">
        <v>45474</v>
      </c>
      <c r="I42" s="50">
        <v>45505</v>
      </c>
      <c r="J42" s="50">
        <v>45536</v>
      </c>
      <c r="K42" s="51">
        <v>45566</v>
      </c>
      <c r="L42" s="51">
        <v>45597</v>
      </c>
      <c r="M42" s="51">
        <v>45627</v>
      </c>
      <c r="N42" s="51">
        <v>45658</v>
      </c>
    </row>
    <row r="43" spans="1:14" ht="25.5" x14ac:dyDescent="0.25">
      <c r="A43" s="31" t="s">
        <v>42</v>
      </c>
      <c r="B43" s="2">
        <f>SUM(B44:B51)</f>
        <v>491136.95264999999</v>
      </c>
      <c r="C43" s="2">
        <f t="shared" ref="C43:N43" si="3">SUM(C44:C51)</f>
        <v>542751.12005999999</v>
      </c>
      <c r="D43" s="2">
        <f t="shared" si="3"/>
        <v>497288.25235000002</v>
      </c>
      <c r="E43" s="2">
        <f t="shared" si="3"/>
        <v>496165.48601999995</v>
      </c>
      <c r="F43" s="2">
        <f t="shared" si="3"/>
        <v>442623.18198999995</v>
      </c>
      <c r="G43" s="2">
        <f t="shared" si="3"/>
        <v>430752.43842000008</v>
      </c>
      <c r="H43" s="2">
        <f t="shared" si="3"/>
        <v>514003.75296000007</v>
      </c>
      <c r="I43" s="2">
        <f t="shared" si="3"/>
        <v>515644.61242999998</v>
      </c>
      <c r="J43" s="2">
        <f>SUM(J44:J51)</f>
        <v>561010.61032000009</v>
      </c>
      <c r="K43" s="2">
        <f t="shared" si="3"/>
        <v>554803.20178</v>
      </c>
      <c r="L43" s="2">
        <f t="shared" si="3"/>
        <v>595336.35034999996</v>
      </c>
      <c r="M43" s="2">
        <f t="shared" si="3"/>
        <v>652617.17677000002</v>
      </c>
      <c r="N43" s="2">
        <f t="shared" si="3"/>
        <v>627295.80131999997</v>
      </c>
    </row>
    <row r="44" spans="1:14" x14ac:dyDescent="0.25">
      <c r="A44" s="33" t="s">
        <v>1</v>
      </c>
      <c r="B44" s="4">
        <v>6654.5379999999996</v>
      </c>
      <c r="C44" s="4">
        <v>5086.6459999999997</v>
      </c>
      <c r="D44" s="4">
        <v>3677.502</v>
      </c>
      <c r="E44" s="4">
        <v>3831.7190000000001</v>
      </c>
      <c r="F44" s="4">
        <v>2898.674</v>
      </c>
      <c r="G44" s="4">
        <v>2002.972</v>
      </c>
      <c r="H44" s="4">
        <v>2191.9409999999998</v>
      </c>
      <c r="I44" s="4">
        <v>2474.2930000000001</v>
      </c>
      <c r="J44" s="4">
        <v>2643.4839999999999</v>
      </c>
      <c r="K44" s="4">
        <v>2429.9189999999999</v>
      </c>
      <c r="L44" s="4">
        <v>2685.3980000000001</v>
      </c>
      <c r="M44" s="4">
        <v>2837.0709999999999</v>
      </c>
      <c r="N44" s="4">
        <v>3169.4140000000002</v>
      </c>
    </row>
    <row r="45" spans="1:14" x14ac:dyDescent="0.25">
      <c r="A45" s="34" t="s">
        <v>23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4">
        <v>0.34599999999999997</v>
      </c>
      <c r="H45" s="64">
        <v>0</v>
      </c>
      <c r="I45" s="4">
        <v>0.65800000000000003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</row>
    <row r="46" spans="1:14" x14ac:dyDescent="0.25">
      <c r="A46" s="34" t="s">
        <v>2</v>
      </c>
      <c r="B46" s="5">
        <v>1540.134</v>
      </c>
      <c r="C46" s="5">
        <v>1882.039</v>
      </c>
      <c r="D46" s="5">
        <v>1417.355</v>
      </c>
      <c r="E46" s="5">
        <v>1377.34</v>
      </c>
      <c r="F46" s="5">
        <v>1126.3</v>
      </c>
      <c r="G46" s="5">
        <v>909.85699999999997</v>
      </c>
      <c r="H46" s="5">
        <v>1020.8680000000001</v>
      </c>
      <c r="I46" s="5">
        <v>1323.5840000000001</v>
      </c>
      <c r="J46" s="5">
        <v>1314.8879999999999</v>
      </c>
      <c r="K46" s="5">
        <v>1581.194</v>
      </c>
      <c r="L46" s="5">
        <v>2484.1280000000002</v>
      </c>
      <c r="M46" s="5">
        <v>3402.0650000000001</v>
      </c>
      <c r="N46" s="5">
        <v>2746.2739999999999</v>
      </c>
    </row>
    <row r="47" spans="1:14" x14ac:dyDescent="0.25">
      <c r="A47" s="34" t="s">
        <v>3</v>
      </c>
      <c r="B47" s="5">
        <v>16448.773000000001</v>
      </c>
      <c r="C47" s="5">
        <v>18223.036</v>
      </c>
      <c r="D47" s="5">
        <v>29312.722000000002</v>
      </c>
      <c r="E47" s="5">
        <v>40114.947999999997</v>
      </c>
      <c r="F47" s="5">
        <v>48484.837</v>
      </c>
      <c r="G47" s="5">
        <v>54174.050999999999</v>
      </c>
      <c r="H47" s="5">
        <v>55725.78</v>
      </c>
      <c r="I47" s="5">
        <v>54692.447</v>
      </c>
      <c r="J47" s="5">
        <v>57485.436000000002</v>
      </c>
      <c r="K47" s="5">
        <v>56475.661</v>
      </c>
      <c r="L47" s="5">
        <v>58314.860999999997</v>
      </c>
      <c r="M47" s="5">
        <v>61160.241999999998</v>
      </c>
      <c r="N47" s="5">
        <v>56211.42</v>
      </c>
    </row>
    <row r="48" spans="1:14" ht="25.5" x14ac:dyDescent="0.25">
      <c r="A48" s="34" t="s">
        <v>44</v>
      </c>
      <c r="B48" s="5">
        <v>6040.7190000000001</v>
      </c>
      <c r="C48" s="5">
        <v>11915.058000000001</v>
      </c>
      <c r="D48" s="5">
        <v>10974.04</v>
      </c>
      <c r="E48" s="5">
        <v>8935.1470000000008</v>
      </c>
      <c r="F48" s="5">
        <v>6530.1769999999997</v>
      </c>
      <c r="G48" s="5">
        <v>4020.953</v>
      </c>
      <c r="H48" s="5">
        <v>4303.2470000000003</v>
      </c>
      <c r="I48" s="5">
        <v>4562.4260000000004</v>
      </c>
      <c r="J48" s="5">
        <v>5008.9399999999996</v>
      </c>
      <c r="K48" s="5">
        <v>5686.4650000000001</v>
      </c>
      <c r="L48" s="5">
        <v>8149.1790000000001</v>
      </c>
      <c r="M48" s="5">
        <v>9773.6149999999998</v>
      </c>
      <c r="N48" s="5">
        <v>2276.058</v>
      </c>
    </row>
    <row r="49" spans="1:17" ht="25.5" x14ac:dyDescent="0.25">
      <c r="A49" s="34" t="s">
        <v>43</v>
      </c>
      <c r="B49" s="5">
        <v>4610.0649999999996</v>
      </c>
      <c r="C49" s="5">
        <v>32103.695</v>
      </c>
      <c r="D49" s="5">
        <v>29447.915000000001</v>
      </c>
      <c r="E49" s="5">
        <v>27420.36</v>
      </c>
      <c r="F49" s="5">
        <v>20990.741999999998</v>
      </c>
      <c r="G49" s="5">
        <v>18312.742999999999</v>
      </c>
      <c r="H49" s="5">
        <v>15150.494000000001</v>
      </c>
      <c r="I49" s="5">
        <v>13687.93</v>
      </c>
      <c r="J49" s="5">
        <v>16291.615</v>
      </c>
      <c r="K49" s="5">
        <v>19891.810000000001</v>
      </c>
      <c r="L49" s="5">
        <v>29069.26</v>
      </c>
      <c r="M49" s="5">
        <v>39862.197</v>
      </c>
      <c r="N49" s="5">
        <v>5969.768</v>
      </c>
    </row>
    <row r="50" spans="1:17" x14ac:dyDescent="0.25">
      <c r="A50" s="34" t="s">
        <v>24</v>
      </c>
      <c r="B50" s="5">
        <v>416795.38565000001</v>
      </c>
      <c r="C50" s="5">
        <v>432517.96205999999</v>
      </c>
      <c r="D50" s="5">
        <v>382654.86535000004</v>
      </c>
      <c r="E50" s="5">
        <v>377099.65101999999</v>
      </c>
      <c r="F50" s="5">
        <v>334573.16699</v>
      </c>
      <c r="G50" s="5">
        <v>325019.99642000004</v>
      </c>
      <c r="H50" s="5">
        <v>405632.10696000006</v>
      </c>
      <c r="I50" s="5">
        <v>411519.09343000001</v>
      </c>
      <c r="J50" s="5">
        <v>445750.41132000001</v>
      </c>
      <c r="K50" s="5">
        <v>436006.26777999999</v>
      </c>
      <c r="L50" s="5">
        <v>461935.50634999998</v>
      </c>
      <c r="M50" s="5">
        <v>494831.78976999997</v>
      </c>
      <c r="N50" s="5">
        <v>511613.82432000001</v>
      </c>
    </row>
    <row r="51" spans="1:17" x14ac:dyDescent="0.25">
      <c r="A51" s="34" t="s">
        <v>4</v>
      </c>
      <c r="B51" s="5">
        <v>39047.338000000003</v>
      </c>
      <c r="C51" s="5">
        <v>41022.684000000001</v>
      </c>
      <c r="D51" s="5">
        <v>39803.853000000003</v>
      </c>
      <c r="E51" s="5">
        <v>37386.321000000004</v>
      </c>
      <c r="F51" s="5">
        <v>28019.285</v>
      </c>
      <c r="G51" s="5">
        <v>26311.52</v>
      </c>
      <c r="H51" s="5">
        <v>29979.315999999999</v>
      </c>
      <c r="I51" s="5">
        <v>27384.181</v>
      </c>
      <c r="J51" s="5">
        <v>32515.835999999999</v>
      </c>
      <c r="K51" s="5">
        <v>32731.884999999998</v>
      </c>
      <c r="L51" s="5">
        <v>32698.018</v>
      </c>
      <c r="M51" s="5">
        <v>40750.197</v>
      </c>
      <c r="N51" s="5">
        <v>45309.042999999998</v>
      </c>
    </row>
    <row r="52" spans="1:17" ht="20.100000000000001" customHeight="1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P52" s="38"/>
      <c r="Q52" s="38"/>
    </row>
    <row r="53" spans="1:17" s="29" customFormat="1" ht="20.100000000000001" customHeight="1" x14ac:dyDescent="0.25">
      <c r="A53" s="52" t="s">
        <v>30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 t="s">
        <v>45</v>
      </c>
    </row>
    <row r="54" spans="1:17" x14ac:dyDescent="0.25">
      <c r="A54" s="40"/>
      <c r="B54" s="47" t="s">
        <v>0</v>
      </c>
      <c r="C54" s="47" t="s">
        <v>0</v>
      </c>
      <c r="D54" s="47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8" t="s">
        <v>0</v>
      </c>
      <c r="J54" s="48" t="s">
        <v>0</v>
      </c>
      <c r="K54" s="48" t="s">
        <v>0</v>
      </c>
      <c r="L54" s="48" t="s">
        <v>0</v>
      </c>
      <c r="M54" s="48" t="s">
        <v>0</v>
      </c>
      <c r="N54" s="48" t="s">
        <v>0</v>
      </c>
    </row>
    <row r="55" spans="1:17" x14ac:dyDescent="0.25">
      <c r="A55" s="43"/>
      <c r="B55" s="50">
        <v>45658</v>
      </c>
      <c r="C55" s="50">
        <v>45689</v>
      </c>
      <c r="D55" s="50">
        <v>45717</v>
      </c>
      <c r="E55" s="50">
        <v>45748</v>
      </c>
      <c r="F55" s="50">
        <v>45778</v>
      </c>
      <c r="G55" s="50">
        <v>45809</v>
      </c>
      <c r="H55" s="50">
        <v>45839</v>
      </c>
      <c r="I55" s="50">
        <v>45870</v>
      </c>
      <c r="J55" s="50">
        <v>45901</v>
      </c>
      <c r="K55" s="51">
        <v>45931</v>
      </c>
      <c r="L55" s="51">
        <v>45962</v>
      </c>
      <c r="M55" s="51">
        <v>45992</v>
      </c>
      <c r="N55" s="51">
        <v>45658</v>
      </c>
    </row>
    <row r="56" spans="1:17" ht="25.5" x14ac:dyDescent="0.25">
      <c r="A56" s="31" t="s">
        <v>42</v>
      </c>
      <c r="B56" s="2">
        <f>SUM(B57:B64)</f>
        <v>627295.80131999997</v>
      </c>
      <c r="C56" s="2">
        <f t="shared" ref="C56:N56" si="4">SUM(C57:C64)</f>
        <v>704712.98706000007</v>
      </c>
      <c r="D56" s="2">
        <f t="shared" si="4"/>
        <v>730614.76540999988</v>
      </c>
      <c r="E56" s="2">
        <f t="shared" si="4"/>
        <v>673396.94831000001</v>
      </c>
      <c r="F56" s="2">
        <f t="shared" si="4"/>
        <v>639160.31929000001</v>
      </c>
      <c r="G56" s="2">
        <f t="shared" si="4"/>
        <v>636426.17893000005</v>
      </c>
      <c r="H56" s="2">
        <f t="shared" si="4"/>
        <v>583635.65486999997</v>
      </c>
      <c r="I56" s="2">
        <f t="shared" si="4"/>
        <v>580969.39426000009</v>
      </c>
      <c r="J56" s="2">
        <f t="shared" si="4"/>
        <v>0</v>
      </c>
      <c r="K56" s="2">
        <f t="shared" si="4"/>
        <v>0</v>
      </c>
      <c r="L56" s="2">
        <f t="shared" si="4"/>
        <v>0</v>
      </c>
      <c r="M56" s="2">
        <f t="shared" si="4"/>
        <v>0</v>
      </c>
      <c r="N56" s="2">
        <f t="shared" si="4"/>
        <v>0</v>
      </c>
    </row>
    <row r="57" spans="1:17" x14ac:dyDescent="0.25">
      <c r="A57" s="33" t="s">
        <v>1</v>
      </c>
      <c r="B57" s="4">
        <v>3169.4140000000002</v>
      </c>
      <c r="C57" s="4">
        <v>2495.9540000000002</v>
      </c>
      <c r="D57" s="4">
        <v>2807.7669999999998</v>
      </c>
      <c r="E57" s="4">
        <v>2173.0479999999998</v>
      </c>
      <c r="F57" s="4">
        <v>1865.213</v>
      </c>
      <c r="G57" s="4">
        <v>1714.961</v>
      </c>
      <c r="H57" s="4">
        <v>1750.3889999999999</v>
      </c>
      <c r="I57" s="4">
        <v>1672.768</v>
      </c>
      <c r="J57" s="4"/>
      <c r="K57" s="4"/>
      <c r="L57" s="4"/>
      <c r="M57" s="4"/>
      <c r="N57" s="4"/>
    </row>
    <row r="58" spans="1:17" x14ac:dyDescent="0.25">
      <c r="A58" s="34" t="s">
        <v>23</v>
      </c>
      <c r="B58" s="64">
        <v>0</v>
      </c>
      <c r="C58" s="64">
        <v>0</v>
      </c>
      <c r="D58" s="4">
        <v>1.155</v>
      </c>
      <c r="E58" s="64">
        <v>0</v>
      </c>
      <c r="F58" s="4">
        <v>1.9710000000000001</v>
      </c>
      <c r="G58" s="4">
        <v>0.59199999999999997</v>
      </c>
      <c r="H58" s="64">
        <v>0</v>
      </c>
      <c r="I58" s="64">
        <v>0</v>
      </c>
      <c r="J58" s="4"/>
      <c r="K58" s="4"/>
      <c r="L58" s="4"/>
      <c r="M58" s="4"/>
      <c r="N58" s="4"/>
    </row>
    <row r="59" spans="1:17" x14ac:dyDescent="0.25">
      <c r="A59" s="34" t="s">
        <v>2</v>
      </c>
      <c r="B59" s="5">
        <v>2746.2739999999999</v>
      </c>
      <c r="C59" s="5">
        <v>1885.28</v>
      </c>
      <c r="D59" s="5">
        <v>2080.5250000000001</v>
      </c>
      <c r="E59" s="5">
        <v>2583.212</v>
      </c>
      <c r="F59" s="5">
        <v>2622.07</v>
      </c>
      <c r="G59" s="4">
        <v>2318.328</v>
      </c>
      <c r="H59" s="5">
        <v>2289.413</v>
      </c>
      <c r="I59" s="5">
        <v>2067.2069999999999</v>
      </c>
      <c r="J59" s="5"/>
      <c r="K59" s="5"/>
      <c r="L59" s="5"/>
      <c r="M59" s="5"/>
      <c r="N59" s="5"/>
    </row>
    <row r="60" spans="1:17" x14ac:dyDescent="0.25">
      <c r="A60" s="34" t="s">
        <v>3</v>
      </c>
      <c r="B60" s="5">
        <v>56211.42</v>
      </c>
      <c r="C60" s="5">
        <v>59493.887000000002</v>
      </c>
      <c r="D60" s="5">
        <v>62871.360999999997</v>
      </c>
      <c r="E60" s="5">
        <v>61410.35</v>
      </c>
      <c r="F60" s="5">
        <v>60950.097000000002</v>
      </c>
      <c r="G60" s="5">
        <v>63501.453999999998</v>
      </c>
      <c r="H60" s="5">
        <v>61668.239000000001</v>
      </c>
      <c r="I60" s="5">
        <v>61523.953000000001</v>
      </c>
      <c r="J60" s="5"/>
      <c r="K60" s="5"/>
      <c r="L60" s="5"/>
      <c r="M60" s="5"/>
      <c r="N60" s="5"/>
    </row>
    <row r="61" spans="1:17" ht="25.5" x14ac:dyDescent="0.25">
      <c r="A61" s="34" t="s">
        <v>44</v>
      </c>
      <c r="B61" s="5">
        <v>2276.058</v>
      </c>
      <c r="C61" s="5">
        <v>15993.47</v>
      </c>
      <c r="D61" s="5">
        <v>14394.174000000001</v>
      </c>
      <c r="E61" s="5">
        <v>11303.099</v>
      </c>
      <c r="F61" s="5">
        <v>10756.151</v>
      </c>
      <c r="G61" s="5">
        <v>8140.6639999999998</v>
      </c>
      <c r="H61" s="5">
        <v>6556.7610000000004</v>
      </c>
      <c r="I61" s="5">
        <v>7023.0789999999997</v>
      </c>
      <c r="J61" s="5"/>
      <c r="K61" s="5"/>
      <c r="L61" s="5"/>
      <c r="M61" s="5"/>
      <c r="N61" s="5"/>
    </row>
    <row r="62" spans="1:17" ht="25.5" x14ac:dyDescent="0.25">
      <c r="A62" s="34" t="s">
        <v>43</v>
      </c>
      <c r="B62" s="5">
        <v>5969.768</v>
      </c>
      <c r="C62" s="5">
        <v>46508</v>
      </c>
      <c r="D62" s="5">
        <v>54591.071000000004</v>
      </c>
      <c r="E62" s="5">
        <v>44129.279999999999</v>
      </c>
      <c r="F62" s="5">
        <v>35613.06</v>
      </c>
      <c r="G62" s="5">
        <v>29448.795999999998</v>
      </c>
      <c r="H62" s="5">
        <v>22388.344000000001</v>
      </c>
      <c r="I62" s="5">
        <v>20250.740000000002</v>
      </c>
      <c r="J62" s="5"/>
      <c r="K62" s="5"/>
      <c r="L62" s="5"/>
      <c r="M62" s="5"/>
      <c r="N62" s="5"/>
    </row>
    <row r="63" spans="1:17" x14ac:dyDescent="0.25">
      <c r="A63" s="34" t="s">
        <v>24</v>
      </c>
      <c r="B63" s="5">
        <v>511613.82432000001</v>
      </c>
      <c r="C63" s="5">
        <v>529812.06906000001</v>
      </c>
      <c r="D63" s="5">
        <v>543967.87040999997</v>
      </c>
      <c r="E63" s="5">
        <v>506376.01331000001</v>
      </c>
      <c r="F63" s="5">
        <v>491015.59529000003</v>
      </c>
      <c r="G63" s="5">
        <v>497439.17093000002</v>
      </c>
      <c r="H63" s="5">
        <v>453099.88987000001</v>
      </c>
      <c r="I63" s="5">
        <v>452854.07526000001</v>
      </c>
      <c r="J63" s="5"/>
      <c r="K63" s="5"/>
      <c r="L63" s="5"/>
      <c r="M63" s="5"/>
      <c r="N63" s="5"/>
    </row>
    <row r="64" spans="1:17" x14ac:dyDescent="0.25">
      <c r="A64" s="34" t="s">
        <v>4</v>
      </c>
      <c r="B64" s="5">
        <v>45309.042999999998</v>
      </c>
      <c r="C64" s="5">
        <v>48524.326999999997</v>
      </c>
      <c r="D64" s="5">
        <v>49900.841999999997</v>
      </c>
      <c r="E64" s="5">
        <v>45421.946000000004</v>
      </c>
      <c r="F64" s="5">
        <v>36336.161999999997</v>
      </c>
      <c r="G64" s="5">
        <v>33862.213000000003</v>
      </c>
      <c r="H64" s="5">
        <v>35882.618999999999</v>
      </c>
      <c r="I64" s="5">
        <v>35577.572</v>
      </c>
      <c r="J64" s="5"/>
      <c r="K64" s="5"/>
      <c r="L64" s="5"/>
      <c r="M64" s="5"/>
      <c r="N64" s="5"/>
    </row>
    <row r="65" spans="2:9" x14ac:dyDescent="0.25"/>
    <row r="66" spans="2:9" hidden="1" x14ac:dyDescent="0.25">
      <c r="B66" s="39"/>
      <c r="C66" s="39"/>
      <c r="D66" s="39"/>
      <c r="E66" s="39"/>
      <c r="F66" s="39"/>
      <c r="G66" s="39"/>
      <c r="H66" s="39"/>
      <c r="I66" s="39"/>
    </row>
    <row r="67" spans="2:9" hidden="1" x14ac:dyDescent="0.25"/>
    <row r="68" spans="2:9" hidden="1" x14ac:dyDescent="0.25"/>
    <row r="69" spans="2:9" hidden="1" x14ac:dyDescent="0.25"/>
    <row r="70" spans="2:9" hidden="1" x14ac:dyDescent="0.25"/>
    <row r="71" spans="2:9" hidden="1" x14ac:dyDescent="0.25"/>
    <row r="72" spans="2:9" hidden="1" x14ac:dyDescent="0.25"/>
    <row r="73" spans="2:9" hidden="1" x14ac:dyDescent="0.25"/>
    <row r="74" spans="2:9" hidden="1" x14ac:dyDescent="0.25"/>
    <row r="75" spans="2:9" hidden="1" x14ac:dyDescent="0.25"/>
  </sheetData>
  <pageMargins left="0.39370078740157483" right="0.39370078740157483" top="0.39370078740157483" bottom="0.39370078740157483" header="0.19685039370078741" footer="0.19685039370078741"/>
  <pageSetup paperSize="9" scale="85" fitToHeight="3" orientation="landscape" r:id="rId1"/>
  <rowBreaks count="2" manualBreakCount="2">
    <brk id="2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Період</vt:lpstr>
      <vt:lpstr>Борг (ДТ)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2025-09-11T10:48:38Z</dcterms:modified>
</cp:coreProperties>
</file>